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D:\dokumentu_kopija\Desktop\Darbas\Ekonomika\Ataskaitos\2019\Vanduo\"/>
    </mc:Choice>
  </mc:AlternateContent>
  <xr:revisionPtr revIDLastSave="0" documentId="13_ncr:1_{ACDBC9FB-023E-49E0-A1C5-957DBB4007AB}" xr6:coauthVersionLast="45" xr6:coauthVersionMax="45" xr10:uidLastSave="{00000000-0000-0000-0000-000000000000}"/>
  <bookViews>
    <workbookView xWindow="-120" yWindow="-120" windowWidth="29040" windowHeight="15840" firstSheet="1" activeTab="3"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7" sheetId="11" r:id="rId7"/>
    <sheet name="Forma 8" sheetId="10" r:id="rId8"/>
    <sheet name="Forma 9" sheetId="12" r:id="rId9"/>
    <sheet name="Forma 10" sheetId="9" r:id="rId10"/>
    <sheet name="Forma 11" sheetId="8"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6">'Forma 7'!$D$9</definedName>
    <definedName name="VAS076_D_1IS">'Forma 7'!$D$9</definedName>
    <definedName name="VAS076_D_2ApskaitosVeikla" localSheetId="6">'Forma 7'!$E$9</definedName>
    <definedName name="VAS076_D_2ApskaitosVeikla">'Forma 7'!$E$9</definedName>
    <definedName name="VAS076_D_31GeriamojoVandens" localSheetId="6">'Forma 7'!$G$9</definedName>
    <definedName name="VAS076_D_31GeriamojoVandens">'Forma 7'!$G$9</definedName>
    <definedName name="VAS076_D_32GeriamojoVandens" localSheetId="6">'Forma 7'!$H$9</definedName>
    <definedName name="VAS076_D_32GeriamojoVandens">'Forma 7'!$H$9</definedName>
    <definedName name="VAS076_D_33GeriamojoVandens" localSheetId="6">'Forma 7'!$I$9</definedName>
    <definedName name="VAS076_D_33GeriamojoVandens">'Forma 7'!$I$9</definedName>
    <definedName name="VAS076_D_3IsViso" localSheetId="6">'Forma 7'!$F$9</definedName>
    <definedName name="VAS076_D_3IsViso">'Forma 7'!$F$9</definedName>
    <definedName name="VAS076_D_41NuotekuSurinkimas" localSheetId="6">'Forma 7'!$K$9</definedName>
    <definedName name="VAS076_D_41NuotekuSurinkimas">'Forma 7'!$K$9</definedName>
    <definedName name="VAS076_D_42NuotekuValymas" localSheetId="6">'Forma 7'!$L$9</definedName>
    <definedName name="VAS076_D_42NuotekuValymas">'Forma 7'!$L$9</definedName>
    <definedName name="VAS076_D_43NuotekuDumblo" localSheetId="6">'Forma 7'!$M$9</definedName>
    <definedName name="VAS076_D_43NuotekuDumblo">'Forma 7'!$M$9</definedName>
    <definedName name="VAS076_D_4IsViso" localSheetId="6">'Forma 7'!$J$9</definedName>
    <definedName name="VAS076_D_4IsViso">'Forma 7'!$J$9</definedName>
    <definedName name="VAS076_D_5PavirsiniuNuoteku" localSheetId="6">'Forma 7'!$N$9</definedName>
    <definedName name="VAS076_D_5PavirsiniuNuoteku">'Forma 7'!$N$9</definedName>
    <definedName name="VAS076_D_6KitosReguliuojamosios" localSheetId="6">'Forma 7'!$O$9</definedName>
    <definedName name="VAS076_D_6KitosReguliuojamosios">'Forma 7'!$O$9</definedName>
    <definedName name="VAS076_D_7KitosVeiklos" localSheetId="6">'Forma 7'!$P$9</definedName>
    <definedName name="VAS076_D_7KitosVeiklos">'Forma 7'!$P$9</definedName>
    <definedName name="VAS076_D_Apskaitospriet6" localSheetId="6">'Forma 7'!$C$24</definedName>
    <definedName name="VAS076_D_Apskaitospriet6">'Forma 7'!$C$24</definedName>
    <definedName name="VAS076_D_Apskaitospriet7" localSheetId="6">'Forma 7'!$C$47</definedName>
    <definedName name="VAS076_D_Apskaitospriet7">'Forma 7'!$C$47</definedName>
    <definedName name="VAS076_D_Apskaitospriet8" localSheetId="6">'Forma 7'!$C$70</definedName>
    <definedName name="VAS076_D_Apskaitospriet8">'Forma 7'!$C$70</definedName>
    <definedName name="VAS076_D_Apskaitospriet9" localSheetId="6">'Forma 7'!$C$109</definedName>
    <definedName name="VAS076_D_Apskaitospriet9">'Forma 7'!$C$109</definedName>
    <definedName name="VAS076_D_Bendraipaskirs3" localSheetId="6">'Forma 7'!$C$96</definedName>
    <definedName name="VAS076_D_Bendraipaskirs3">'Forma 7'!$C$96</definedName>
    <definedName name="VAS076_D_Bendraipaskirs4" localSheetId="6">'Forma 7'!$C$118</definedName>
    <definedName name="VAS076_D_Bendraipaskirs4">'Forma 7'!$C$118</definedName>
    <definedName name="VAS076_D_Cpunktui25" localSheetId="6">'Forma 7'!$C$80</definedName>
    <definedName name="VAS076_D_Cpunktui25">'Forma 7'!$C$80</definedName>
    <definedName name="VAS076_D_Cpunktui26" localSheetId="6">'Forma 7'!$C$81</definedName>
    <definedName name="VAS076_D_Cpunktui26">'Forma 7'!$C$81</definedName>
    <definedName name="VAS076_D_Cpunktui27" localSheetId="6">'Forma 7'!$C$82</definedName>
    <definedName name="VAS076_D_Cpunktui27">'Forma 7'!$C$82</definedName>
    <definedName name="VAS076_D_Cpunktui28" localSheetId="6">'Forma 7'!$C$83</definedName>
    <definedName name="VAS076_D_Cpunktui28">'Forma 7'!$C$83</definedName>
    <definedName name="VAS076_D_Cpunktui29" localSheetId="6">'Forma 7'!$C$84</definedName>
    <definedName name="VAS076_D_Cpunktui29">'Forma 7'!$C$84</definedName>
    <definedName name="VAS076_D_Cpunktui30" localSheetId="6">'Forma 7'!$C$85</definedName>
    <definedName name="VAS076_D_Cpunktui30">'Forma 7'!$C$85</definedName>
    <definedName name="VAS076_D_Cpunktui31" localSheetId="6">'Forma 7'!$C$86</definedName>
    <definedName name="VAS076_D_Cpunktui31">'Forma 7'!$C$86</definedName>
    <definedName name="VAS076_D_Cpunktui32" localSheetId="6">'Forma 7'!$C$87</definedName>
    <definedName name="VAS076_D_Cpunktui32">'Forma 7'!$C$87</definedName>
    <definedName name="VAS076_D_Cpunktui33" localSheetId="6">'Forma 7'!$C$88</definedName>
    <definedName name="VAS076_D_Cpunktui33">'Forma 7'!$C$88</definedName>
    <definedName name="VAS076_D_Cpunktui34" localSheetId="6">'Forma 7'!$C$89</definedName>
    <definedName name="VAS076_D_Cpunktui34">'Forma 7'!$C$89</definedName>
    <definedName name="VAS076_D_Cpunktui35" localSheetId="6">'Forma 7'!$C$90</definedName>
    <definedName name="VAS076_D_Cpunktui35">'Forma 7'!$C$90</definedName>
    <definedName name="VAS076_D_Cpunktui36" localSheetId="6">'Forma 7'!$C$91</definedName>
    <definedName name="VAS076_D_Cpunktui36">'Forma 7'!$C$91</definedName>
    <definedName name="VAS076_D_Cpunktui37" localSheetId="6">'Forma 7'!$C$92</definedName>
    <definedName name="VAS076_D_Cpunktui37">'Forma 7'!$C$92</definedName>
    <definedName name="VAS076_D_Cpunktui38" localSheetId="6">'Forma 7'!$C$93</definedName>
    <definedName name="VAS076_D_Cpunktui38">'Forma 7'!$C$93</definedName>
    <definedName name="VAS076_D_Cpunktui39" localSheetId="6">'Forma 7'!$C$94</definedName>
    <definedName name="VAS076_D_Cpunktui39">'Forma 7'!$C$94</definedName>
    <definedName name="VAS076_D_Cpunktui40" localSheetId="6">'Forma 7'!$C$95</definedName>
    <definedName name="VAS076_D_Cpunktui40">'Forma 7'!$C$95</definedName>
    <definedName name="VAS076_D_Epunktui16" localSheetId="6">'Forma 7'!$C$119</definedName>
    <definedName name="VAS076_D_Epunktui16">'Forma 7'!$C$119</definedName>
    <definedName name="VAS076_D_Epunktui17" localSheetId="6">'Forma 7'!$C$120</definedName>
    <definedName name="VAS076_D_Epunktui17">'Forma 7'!$C$120</definedName>
    <definedName name="VAS076_D_Epunktui18" localSheetId="6">'Forma 7'!$C$121</definedName>
    <definedName name="VAS076_D_Epunktui18">'Forma 7'!$C$121</definedName>
    <definedName name="VAS076_D_Epunktui19" localSheetId="6">'Forma 7'!$C$122</definedName>
    <definedName name="VAS076_D_Epunktui19">'Forma 7'!$C$122</definedName>
    <definedName name="VAS076_D_Epunktui20" localSheetId="6">'Forma 7'!$C$123</definedName>
    <definedName name="VAS076_D_Epunktui20">'Forma 7'!$C$123</definedName>
    <definedName name="VAS076_D_Epunktui21" localSheetId="6">'Forma 7'!$C$124</definedName>
    <definedName name="VAS076_D_Epunktui21">'Forma 7'!$C$124</definedName>
    <definedName name="VAS076_D_Epunktui22" localSheetId="6">'Forma 7'!$C$125</definedName>
    <definedName name="VAS076_D_Epunktui22">'Forma 7'!$C$125</definedName>
    <definedName name="VAS076_D_Epunktui23" localSheetId="6">'Forma 7'!$C$126</definedName>
    <definedName name="VAS076_D_Epunktui23">'Forma 7'!$C$126</definedName>
    <definedName name="VAS076_D_Epunktui24" localSheetId="6">'Forma 7'!$C$127</definedName>
    <definedName name="VAS076_D_Epunktui24">'Forma 7'!$C$127</definedName>
    <definedName name="VAS076_D_Epunktui25" localSheetId="6">'Forma 7'!$C$128</definedName>
    <definedName name="VAS076_D_Epunktui25">'Forma 7'!$C$128</definedName>
    <definedName name="VAS076_D_Epunktui26" localSheetId="6">'Forma 7'!$C$129</definedName>
    <definedName name="VAS076_D_Epunktui26">'Forma 7'!$C$129</definedName>
    <definedName name="VAS076_D_Epunktui27" localSheetId="6">'Forma 7'!$C$130</definedName>
    <definedName name="VAS076_D_Epunktui27">'Forma 7'!$C$130</definedName>
    <definedName name="VAS076_D_Epunktui28" localSheetId="6">'Forma 7'!$C$131</definedName>
    <definedName name="VAS076_D_Epunktui28">'Forma 7'!$C$131</definedName>
    <definedName name="VAS076_D_Epunktui29" localSheetId="6">'Forma 7'!$C$132</definedName>
    <definedName name="VAS076_D_Epunktui29">'Forma 7'!$C$132</definedName>
    <definedName name="VAS076_D_Epunktui30" localSheetId="6">'Forma 7'!$C$133</definedName>
    <definedName name="VAS076_D_Epunktui30">'Forma 7'!$C$133</definedName>
    <definedName name="VAS076_D_Irankiaimatavi6" localSheetId="6">'Forma 7'!$C$25</definedName>
    <definedName name="VAS076_D_Irankiaimatavi6">'Forma 7'!$C$25</definedName>
    <definedName name="VAS076_D_Irankiaimatavi7" localSheetId="6">'Forma 7'!$C$48</definedName>
    <definedName name="VAS076_D_Irankiaimatavi7">'Forma 7'!$C$48</definedName>
    <definedName name="VAS076_D_Irankiaimatavi8" localSheetId="6">'Forma 7'!$C$71</definedName>
    <definedName name="VAS076_D_Irankiaimatavi8">'Forma 7'!$C$71</definedName>
    <definedName name="VAS076_D_Irankiaimatavi9" localSheetId="6">'Forma 7'!$C$110</definedName>
    <definedName name="VAS076_D_Irankiaimatavi9">'Forma 7'!$C$110</definedName>
    <definedName name="VAS076_D_Irasyti1" localSheetId="6">'Forma 7'!$C$30</definedName>
    <definedName name="VAS076_D_Irasyti1">'Forma 7'!$C$30</definedName>
    <definedName name="VAS076_D_Irasyti10" localSheetId="6">'Forma 7'!$C$115</definedName>
    <definedName name="VAS076_D_Irasyti10">'Forma 7'!$C$115</definedName>
    <definedName name="VAS076_D_Irasyti11" localSheetId="6">'Forma 7'!$C$116</definedName>
    <definedName name="VAS076_D_Irasyti11">'Forma 7'!$C$116</definedName>
    <definedName name="VAS076_D_Irasyti12" localSheetId="6">'Forma 7'!$C$117</definedName>
    <definedName name="VAS076_D_Irasyti12">'Forma 7'!$C$117</definedName>
    <definedName name="VAS076_D_Irasyti2" localSheetId="6">'Forma 7'!$C$31</definedName>
    <definedName name="VAS076_D_Irasyti2">'Forma 7'!$C$31</definedName>
    <definedName name="VAS076_D_Irasyti3" localSheetId="6">'Forma 7'!$C$32</definedName>
    <definedName name="VAS076_D_Irasyti3">'Forma 7'!$C$32</definedName>
    <definedName name="VAS076_D_Irasyti4" localSheetId="6">'Forma 7'!$C$53</definedName>
    <definedName name="VAS076_D_Irasyti4">'Forma 7'!$C$53</definedName>
    <definedName name="VAS076_D_Irasyti5" localSheetId="6">'Forma 7'!$C$54</definedName>
    <definedName name="VAS076_D_Irasyti5">'Forma 7'!$C$54</definedName>
    <definedName name="VAS076_D_Irasyti6" localSheetId="6">'Forma 7'!$C$55</definedName>
    <definedName name="VAS076_D_Irasyti6">'Forma 7'!$C$55</definedName>
    <definedName name="VAS076_D_Irasyti7" localSheetId="6">'Forma 7'!$C$76</definedName>
    <definedName name="VAS076_D_Irasyti7">'Forma 7'!$C$76</definedName>
    <definedName name="VAS076_D_Irasyti8" localSheetId="6">'Forma 7'!$C$77</definedName>
    <definedName name="VAS076_D_Irasyti8">'Forma 7'!$C$77</definedName>
    <definedName name="VAS076_D_Irasyti9" localSheetId="6">'Forma 7'!$C$78</definedName>
    <definedName name="VAS076_D_Irasyti9">'Forma 7'!$C$78</definedName>
    <definedName name="VAS076_D_Keliaiaikstele6" localSheetId="6">'Forma 7'!$C$17</definedName>
    <definedName name="VAS076_D_Keliaiaikstele6">'Forma 7'!$C$17</definedName>
    <definedName name="VAS076_D_Keliaiaikstele7" localSheetId="6">'Forma 7'!$C$40</definedName>
    <definedName name="VAS076_D_Keliaiaikstele7">'Forma 7'!$C$40</definedName>
    <definedName name="VAS076_D_Keliaiaikstele8" localSheetId="6">'Forma 7'!$C$63</definedName>
    <definedName name="VAS076_D_Keliaiaikstele8">'Forma 7'!$C$63</definedName>
    <definedName name="VAS076_D_Keliaiaikstele9" localSheetId="6">'Forma 7'!$C$103</definedName>
    <definedName name="VAS076_D_Keliaiaikstele9">'Forma 7'!$C$103</definedName>
    <definedName name="VAS076_D_Kitairanga2" localSheetId="6">'Forma 7'!$C$107</definedName>
    <definedName name="VAS076_D_Kitairanga2">'Forma 7'!$C$107</definedName>
    <definedName name="VAS076_D_Kitasilgalaiki5" localSheetId="6">'Forma 7'!$C$29</definedName>
    <definedName name="VAS076_D_Kitasilgalaiki5">'Forma 7'!$C$29</definedName>
    <definedName name="VAS076_D_Kitasilgalaiki6" localSheetId="6">'Forma 7'!$C$52</definedName>
    <definedName name="VAS076_D_Kitasilgalaiki6">'Forma 7'!$C$52</definedName>
    <definedName name="VAS076_D_Kitasilgalaiki7" localSheetId="6">'Forma 7'!$C$75</definedName>
    <definedName name="VAS076_D_Kitasilgalaiki7">'Forma 7'!$C$75</definedName>
    <definedName name="VAS076_D_Kitasilgalaiki8" localSheetId="6">'Forma 7'!$C$114</definedName>
    <definedName name="VAS076_D_Kitasilgalaiki8">'Forma 7'!$C$114</definedName>
    <definedName name="VAS076_D_Kitasnemateria6" localSheetId="6">'Forma 7'!$C$14</definedName>
    <definedName name="VAS076_D_Kitasnemateria6">'Forma 7'!$C$14</definedName>
    <definedName name="VAS076_D_Kitasnemateria7" localSheetId="6">'Forma 7'!$C$37</definedName>
    <definedName name="VAS076_D_Kitasnemateria7">'Forma 7'!$C$37</definedName>
    <definedName name="VAS076_D_Kitasnemateria8" localSheetId="6">'Forma 7'!$C$60</definedName>
    <definedName name="VAS076_D_Kitasnemateria8">'Forma 7'!$C$60</definedName>
    <definedName name="VAS076_D_Kitasnemateria9" localSheetId="6">'Forma 7'!$C$100</definedName>
    <definedName name="VAS076_D_Kitasnemateria9">'Forma 7'!$C$100</definedName>
    <definedName name="VAS076_D_Kitiirenginiai11" localSheetId="6">'Forma 7'!$C$19</definedName>
    <definedName name="VAS076_D_Kitiirenginiai11">'Forma 7'!$C$19</definedName>
    <definedName name="VAS076_D_Kitiirenginiai12" localSheetId="6">'Forma 7'!$C$23</definedName>
    <definedName name="VAS076_D_Kitiirenginiai12">'Forma 7'!$C$23</definedName>
    <definedName name="VAS076_D_Kitiirenginiai13" localSheetId="6">'Forma 7'!$C$42</definedName>
    <definedName name="VAS076_D_Kitiirenginiai13">'Forma 7'!$C$42</definedName>
    <definedName name="VAS076_D_Kitiirenginiai14" localSheetId="6">'Forma 7'!$C$46</definedName>
    <definedName name="VAS076_D_Kitiirenginiai14">'Forma 7'!$C$46</definedName>
    <definedName name="VAS076_D_Kitiirenginiai15" localSheetId="6">'Forma 7'!$C$65</definedName>
    <definedName name="VAS076_D_Kitiirenginiai15">'Forma 7'!$C$65</definedName>
    <definedName name="VAS076_D_Kitiirenginiai16" localSheetId="6">'Forma 7'!$C$69</definedName>
    <definedName name="VAS076_D_Kitiirenginiai16">'Forma 7'!$C$69</definedName>
    <definedName name="VAS076_D_Kitiirenginiai17" localSheetId="6">'Forma 7'!$C$105</definedName>
    <definedName name="VAS076_D_Kitiirenginiai17">'Forma 7'!$C$105</definedName>
    <definedName name="VAS076_D_Kitiirenginiai18" localSheetId="6">'Forma 7'!$C$108</definedName>
    <definedName name="VAS076_D_Kitiirenginiai18">'Forma 7'!$C$108</definedName>
    <definedName name="VAS076_D_Kitostransport6" localSheetId="6">'Forma 7'!$C$28</definedName>
    <definedName name="VAS076_D_Kitostransport6">'Forma 7'!$C$28</definedName>
    <definedName name="VAS076_D_Kitostransport7" localSheetId="6">'Forma 7'!$C$51</definedName>
    <definedName name="VAS076_D_Kitostransport7">'Forma 7'!$C$51</definedName>
    <definedName name="VAS076_D_Kitostransport8" localSheetId="6">'Forma 7'!$C$74</definedName>
    <definedName name="VAS076_D_Kitostransport8">'Forma 7'!$C$74</definedName>
    <definedName name="VAS076_D_Kitostransport9" localSheetId="6">'Forma 7'!$C$113</definedName>
    <definedName name="VAS076_D_Kitostransport9">'Forma 7'!$C$113</definedName>
    <definedName name="VAS076_D_Lengviejiautom6" localSheetId="6">'Forma 7'!$C$27</definedName>
    <definedName name="VAS076_D_Lengviejiautom6">'Forma 7'!$C$27</definedName>
    <definedName name="VAS076_D_Lengviejiautom7" localSheetId="6">'Forma 7'!$C$50</definedName>
    <definedName name="VAS076_D_Lengviejiautom7">'Forma 7'!$C$50</definedName>
    <definedName name="VAS076_D_Lengviejiautom8" localSheetId="6">'Forma 7'!$C$73</definedName>
    <definedName name="VAS076_D_Lengviejiautom8">'Forma 7'!$C$73</definedName>
    <definedName name="VAS076_D_Lengviejiautom9" localSheetId="6">'Forma 7'!$C$112</definedName>
    <definedName name="VAS076_D_Lengviejiautom9">'Forma 7'!$C$112</definedName>
    <definedName name="VAS076_D_Masinosiriranga6" localSheetId="6">'Forma 7'!$C$20</definedName>
    <definedName name="VAS076_D_Masinosiriranga6">'Forma 7'!$C$20</definedName>
    <definedName name="VAS076_D_Masinosiriranga7" localSheetId="6">'Forma 7'!$C$43</definedName>
    <definedName name="VAS076_D_Masinosiriranga7">'Forma 7'!$C$43</definedName>
    <definedName name="VAS076_D_Masinosiriranga8" localSheetId="6">'Forma 7'!$C$66</definedName>
    <definedName name="VAS076_D_Masinosiriranga8">'Forma 7'!$C$66</definedName>
    <definedName name="VAS076_D_Masinosiriranga9" localSheetId="6">'Forma 7'!$C$106</definedName>
    <definedName name="VAS076_D_Masinosiriranga9">'Forma 7'!$C$106</definedName>
    <definedName name="VAS076_D_Nematerialusis6" localSheetId="6">'Forma 7'!$C$11</definedName>
    <definedName name="VAS076_D_Nematerialusis6">'Forma 7'!$C$11</definedName>
    <definedName name="VAS076_D_Nematerialusis7" localSheetId="6">'Forma 7'!$C$34</definedName>
    <definedName name="VAS076_D_Nematerialusis7">'Forma 7'!$C$34</definedName>
    <definedName name="VAS076_D_Nematerialusis8" localSheetId="6">'Forma 7'!$C$57</definedName>
    <definedName name="VAS076_D_Nematerialusis8">'Forma 7'!$C$57</definedName>
    <definedName name="VAS076_D_Nematerialusis9" localSheetId="6">'Forma 7'!$C$97</definedName>
    <definedName name="VAS076_D_Nematerialusis9">'Forma 7'!$C$97</definedName>
    <definedName name="VAS076_D_Netiesiogiaipa3" localSheetId="6">'Forma 7'!$C$56</definedName>
    <definedName name="VAS076_D_Netiesiogiaipa3">'Forma 7'!$C$56</definedName>
    <definedName name="VAS076_D_Netiesiogiaipa4" localSheetId="6">'Forma 7'!$C$79</definedName>
    <definedName name="VAS076_D_Netiesiogiaipa4">'Forma 7'!$C$79</definedName>
    <definedName name="VAS076_D_Nuotekuirdumbl5" localSheetId="6">'Forma 7'!$C$22</definedName>
    <definedName name="VAS076_D_Nuotekuirdumbl5">'Forma 7'!$C$22</definedName>
    <definedName name="VAS076_D_Nuotekuirdumbl6" localSheetId="6">'Forma 7'!$C$45</definedName>
    <definedName name="VAS076_D_Nuotekuirdumbl6">'Forma 7'!$C$45</definedName>
    <definedName name="VAS076_D_Nuotekuirdumbl7" localSheetId="6">'Forma 7'!$C$68</definedName>
    <definedName name="VAS076_D_Nuotekuirdumbl7">'Forma 7'!$C$68</definedName>
    <definedName name="VAS076_D_Paskirstomasil2" localSheetId="6">'Forma 7'!$C$10</definedName>
    <definedName name="VAS076_D_Paskirstomasil2">'Forma 7'!$C$10</definedName>
    <definedName name="VAS076_D_Pastataiadmini6" localSheetId="6">'Forma 7'!$C$16</definedName>
    <definedName name="VAS076_D_Pastataiadmini6">'Forma 7'!$C$16</definedName>
    <definedName name="VAS076_D_Pastataiadmini7" localSheetId="6">'Forma 7'!$C$39</definedName>
    <definedName name="VAS076_D_Pastataiadmini7">'Forma 7'!$C$39</definedName>
    <definedName name="VAS076_D_Pastataiadmini8" localSheetId="6">'Forma 7'!$C$62</definedName>
    <definedName name="VAS076_D_Pastataiadmini8">'Forma 7'!$C$62</definedName>
    <definedName name="VAS076_D_Pastataiadmini9" localSheetId="6">'Forma 7'!$C$102</definedName>
    <definedName name="VAS076_D_Pastataiadmini9">'Forma 7'!$C$102</definedName>
    <definedName name="VAS076_D_Pastataiirstat6" localSheetId="6">'Forma 7'!$C$15</definedName>
    <definedName name="VAS076_D_Pastataiirstat6">'Forma 7'!$C$15</definedName>
    <definedName name="VAS076_D_Pastataiirstat7" localSheetId="6">'Forma 7'!$C$38</definedName>
    <definedName name="VAS076_D_Pastataiirstat7">'Forma 7'!$C$38</definedName>
    <definedName name="VAS076_D_Pastataiirstat8" localSheetId="6">'Forma 7'!$C$61</definedName>
    <definedName name="VAS076_D_Pastataiirstat8">'Forma 7'!$C$61</definedName>
    <definedName name="VAS076_D_Pastataiirstat9" localSheetId="6">'Forma 7'!$C$101</definedName>
    <definedName name="VAS076_D_Pastataiirstat9">'Forma 7'!$C$101</definedName>
    <definedName name="VAS076_D_Specprogramine6" localSheetId="6">'Forma 7'!$C$13</definedName>
    <definedName name="VAS076_D_Specprogramine6">'Forma 7'!$C$13</definedName>
    <definedName name="VAS076_D_Specprogramine7" localSheetId="6">'Forma 7'!$C$36</definedName>
    <definedName name="VAS076_D_Specprogramine7">'Forma 7'!$C$36</definedName>
    <definedName name="VAS076_D_Specprogramine8" localSheetId="6">'Forma 7'!$C$59</definedName>
    <definedName name="VAS076_D_Specprogramine8">'Forma 7'!$C$59</definedName>
    <definedName name="VAS076_D_Specprogramine9" localSheetId="6">'Forma 7'!$C$99</definedName>
    <definedName name="VAS076_D_Specprogramine9">'Forma 7'!$C$99</definedName>
    <definedName name="VAS076_D_Standartinepro6" localSheetId="6">'Forma 7'!$C$12</definedName>
    <definedName name="VAS076_D_Standartinepro6">'Forma 7'!$C$12</definedName>
    <definedName name="VAS076_D_Standartinepro7" localSheetId="6">'Forma 7'!$C$35</definedName>
    <definedName name="VAS076_D_Standartinepro7">'Forma 7'!$C$35</definedName>
    <definedName name="VAS076_D_Standartinepro8" localSheetId="6">'Forma 7'!$C$58</definedName>
    <definedName name="VAS076_D_Standartinepro8">'Forma 7'!$C$58</definedName>
    <definedName name="VAS076_D_Standartinepro9" localSheetId="6">'Forma 7'!$C$98</definedName>
    <definedName name="VAS076_D_Standartinepro9">'Forma 7'!$C$98</definedName>
    <definedName name="VAS076_D_Tiesiogiaipask2" localSheetId="6">'Forma 7'!$C$33</definedName>
    <definedName name="VAS076_D_Tiesiogiaipask2">'Forma 7'!$C$33</definedName>
    <definedName name="VAS076_D_Transportoprie6" localSheetId="6">'Forma 7'!$C$26</definedName>
    <definedName name="VAS076_D_Transportoprie6">'Forma 7'!$C$26</definedName>
    <definedName name="VAS076_D_Transportoprie7" localSheetId="6">'Forma 7'!$C$49</definedName>
    <definedName name="VAS076_D_Transportoprie7">'Forma 7'!$C$49</definedName>
    <definedName name="VAS076_D_Transportoprie8" localSheetId="6">'Forma 7'!$C$72</definedName>
    <definedName name="VAS076_D_Transportoprie8">'Forma 7'!$C$72</definedName>
    <definedName name="VAS076_D_Transportoprie9" localSheetId="6">'Forma 7'!$C$111</definedName>
    <definedName name="VAS076_D_Transportoprie9">'Forma 7'!$C$111</definedName>
    <definedName name="VAS076_D_Vamzdynai6" localSheetId="6">'Forma 7'!$C$18</definedName>
    <definedName name="VAS076_D_Vamzdynai6">'Forma 7'!$C$18</definedName>
    <definedName name="VAS076_D_Vamzdynai7" localSheetId="6">'Forma 7'!$C$41</definedName>
    <definedName name="VAS076_D_Vamzdynai7">'Forma 7'!$C$41</definedName>
    <definedName name="VAS076_D_Vamzdynai8" localSheetId="6">'Forma 7'!$C$64</definedName>
    <definedName name="VAS076_D_Vamzdynai8">'Forma 7'!$C$64</definedName>
    <definedName name="VAS076_D_Vamzdynai9" localSheetId="6">'Forma 7'!$C$104</definedName>
    <definedName name="VAS076_D_Vamzdynai9">'Forma 7'!$C$104</definedName>
    <definedName name="VAS076_D_Vandenssiurbli5" localSheetId="6">'Forma 7'!$C$21</definedName>
    <definedName name="VAS076_D_Vandenssiurbli5">'Forma 7'!$C$21</definedName>
    <definedName name="VAS076_D_Vandenssiurbli6" localSheetId="6">'Forma 7'!$C$44</definedName>
    <definedName name="VAS076_D_Vandenssiurbli6">'Forma 7'!$C$44</definedName>
    <definedName name="VAS076_D_Vandenssiurbli7" localSheetId="6">'Forma 7'!$C$67</definedName>
    <definedName name="VAS076_D_Vandenssiurbli7">'Forma 7'!$C$67</definedName>
    <definedName name="VAS076_D_Verslovienetui3" localSheetId="6">'Forma 7'!$C$134</definedName>
    <definedName name="VAS076_D_Verslovienetui3">'Forma 7'!$C$134</definedName>
    <definedName name="VAS076_F_131IS" localSheetId="6">'Forma 7'!$D$30</definedName>
    <definedName name="VAS076_F_131IS">'Forma 7'!$D$30</definedName>
    <definedName name="VAS076_F_132ApskaitosVeikla" localSheetId="6">'Forma 7'!$E$30</definedName>
    <definedName name="VAS076_F_132ApskaitosVeikla">'Forma 7'!$E$30</definedName>
    <definedName name="VAS076_F_1331GeriamojoVandens" localSheetId="6">'Forma 7'!$G$30</definedName>
    <definedName name="VAS076_F_1331GeriamojoVandens">'Forma 7'!$G$30</definedName>
    <definedName name="VAS076_F_1332GeriamojoVandens" localSheetId="6">'Forma 7'!$H$30</definedName>
    <definedName name="VAS076_F_1332GeriamojoVandens">'Forma 7'!$H$30</definedName>
    <definedName name="VAS076_F_1333GeriamojoVandens" localSheetId="6">'Forma 7'!$I$30</definedName>
    <definedName name="VAS076_F_1333GeriamojoVandens">'Forma 7'!$I$30</definedName>
    <definedName name="VAS076_F_133IsViso" localSheetId="6">'Forma 7'!$F$30</definedName>
    <definedName name="VAS076_F_133IsViso">'Forma 7'!$F$30</definedName>
    <definedName name="VAS076_F_1341NuotekuSurinkimas" localSheetId="6">'Forma 7'!$K$30</definedName>
    <definedName name="VAS076_F_1341NuotekuSurinkimas">'Forma 7'!$K$30</definedName>
    <definedName name="VAS076_F_1342NuotekuValymas" localSheetId="6">'Forma 7'!$L$30</definedName>
    <definedName name="VAS076_F_1342NuotekuValymas">'Forma 7'!$L$30</definedName>
    <definedName name="VAS076_F_1343NuotekuDumblo" localSheetId="6">'Forma 7'!$M$30</definedName>
    <definedName name="VAS076_F_1343NuotekuDumblo">'Forma 7'!$M$30</definedName>
    <definedName name="VAS076_F_134IsViso" localSheetId="6">'Forma 7'!$J$30</definedName>
    <definedName name="VAS076_F_134IsViso">'Forma 7'!$J$30</definedName>
    <definedName name="VAS076_F_135PavirsiniuNuoteku" localSheetId="6">'Forma 7'!$N$30</definedName>
    <definedName name="VAS076_F_135PavirsiniuNuoteku">'Forma 7'!$N$30</definedName>
    <definedName name="VAS076_F_136KitosReguliuojamosios" localSheetId="6">'Forma 7'!$O$30</definedName>
    <definedName name="VAS076_F_136KitosReguliuojamosios">'Forma 7'!$O$30</definedName>
    <definedName name="VAS076_F_137KitosVeiklos" localSheetId="6">'Forma 7'!$P$30</definedName>
    <definedName name="VAS076_F_137KitosVeiklos">'Forma 7'!$P$30</definedName>
    <definedName name="VAS076_F_141IS" localSheetId="6">'Forma 7'!$D$31</definedName>
    <definedName name="VAS076_F_141IS">'Forma 7'!$D$31</definedName>
    <definedName name="VAS076_F_142ApskaitosVeikla" localSheetId="6">'Forma 7'!$E$31</definedName>
    <definedName name="VAS076_F_142ApskaitosVeikla">'Forma 7'!$E$31</definedName>
    <definedName name="VAS076_F_1431GeriamojoVandens" localSheetId="6">'Forma 7'!$G$31</definedName>
    <definedName name="VAS076_F_1431GeriamojoVandens">'Forma 7'!$G$31</definedName>
    <definedName name="VAS076_F_1432GeriamojoVandens" localSheetId="6">'Forma 7'!$H$31</definedName>
    <definedName name="VAS076_F_1432GeriamojoVandens">'Forma 7'!$H$31</definedName>
    <definedName name="VAS076_F_1433GeriamojoVandens" localSheetId="6">'Forma 7'!$I$31</definedName>
    <definedName name="VAS076_F_1433GeriamojoVandens">'Forma 7'!$I$31</definedName>
    <definedName name="VAS076_F_143IsViso" localSheetId="6">'Forma 7'!$F$31</definedName>
    <definedName name="VAS076_F_143IsViso">'Forma 7'!$F$31</definedName>
    <definedName name="VAS076_F_1441NuotekuSurinkimas" localSheetId="6">'Forma 7'!$K$31</definedName>
    <definedName name="VAS076_F_1441NuotekuSurinkimas">'Forma 7'!$K$31</definedName>
    <definedName name="VAS076_F_1442NuotekuValymas" localSheetId="6">'Forma 7'!$L$31</definedName>
    <definedName name="VAS076_F_1442NuotekuValymas">'Forma 7'!$L$31</definedName>
    <definedName name="VAS076_F_1443NuotekuDumblo" localSheetId="6">'Forma 7'!$M$31</definedName>
    <definedName name="VAS076_F_1443NuotekuDumblo">'Forma 7'!$M$31</definedName>
    <definedName name="VAS076_F_144IsViso" localSheetId="6">'Forma 7'!$J$31</definedName>
    <definedName name="VAS076_F_144IsViso">'Forma 7'!$J$31</definedName>
    <definedName name="VAS076_F_145PavirsiniuNuoteku" localSheetId="6">'Forma 7'!$N$31</definedName>
    <definedName name="VAS076_F_145PavirsiniuNuoteku">'Forma 7'!$N$31</definedName>
    <definedName name="VAS076_F_146KitosReguliuojamosios" localSheetId="6">'Forma 7'!$O$31</definedName>
    <definedName name="VAS076_F_146KitosReguliuojamosios">'Forma 7'!$O$31</definedName>
    <definedName name="VAS076_F_147KitosVeiklos" localSheetId="6">'Forma 7'!$P$31</definedName>
    <definedName name="VAS076_F_147KitosVeiklos">'Forma 7'!$P$31</definedName>
    <definedName name="VAS076_F_151IS" localSheetId="6">'Forma 7'!$D$32</definedName>
    <definedName name="VAS076_F_151IS">'Forma 7'!$D$32</definedName>
    <definedName name="VAS076_F_152ApskaitosVeikla" localSheetId="6">'Forma 7'!$E$32</definedName>
    <definedName name="VAS076_F_152ApskaitosVeikla">'Forma 7'!$E$32</definedName>
    <definedName name="VAS076_F_1531GeriamojoVandens" localSheetId="6">'Forma 7'!$G$32</definedName>
    <definedName name="VAS076_F_1531GeriamojoVandens">'Forma 7'!$G$32</definedName>
    <definedName name="VAS076_F_1532GeriamojoVandens" localSheetId="6">'Forma 7'!$H$32</definedName>
    <definedName name="VAS076_F_1532GeriamojoVandens">'Forma 7'!$H$32</definedName>
    <definedName name="VAS076_F_1533GeriamojoVandens" localSheetId="6">'Forma 7'!$I$32</definedName>
    <definedName name="VAS076_F_1533GeriamojoVandens">'Forma 7'!$I$32</definedName>
    <definedName name="VAS076_F_153IsViso" localSheetId="6">'Forma 7'!$F$32</definedName>
    <definedName name="VAS076_F_153IsViso">'Forma 7'!$F$32</definedName>
    <definedName name="VAS076_F_1541NuotekuSurinkimas" localSheetId="6">'Forma 7'!$K$32</definedName>
    <definedName name="VAS076_F_1541NuotekuSurinkimas">'Forma 7'!$K$32</definedName>
    <definedName name="VAS076_F_1542NuotekuValymas" localSheetId="6">'Forma 7'!$L$32</definedName>
    <definedName name="VAS076_F_1542NuotekuValymas">'Forma 7'!$L$32</definedName>
    <definedName name="VAS076_F_1543NuotekuDumblo" localSheetId="6">'Forma 7'!$M$32</definedName>
    <definedName name="VAS076_F_1543NuotekuDumblo">'Forma 7'!$M$32</definedName>
    <definedName name="VAS076_F_154IsViso" localSheetId="6">'Forma 7'!$J$32</definedName>
    <definedName name="VAS076_F_154IsViso">'Forma 7'!$J$32</definedName>
    <definedName name="VAS076_F_155PavirsiniuNuoteku" localSheetId="6">'Forma 7'!$N$32</definedName>
    <definedName name="VAS076_F_155PavirsiniuNuoteku">'Forma 7'!$N$32</definedName>
    <definedName name="VAS076_F_156KitosReguliuojamosios" localSheetId="6">'Forma 7'!$O$32</definedName>
    <definedName name="VAS076_F_156KitosReguliuojamosios">'Forma 7'!$O$32</definedName>
    <definedName name="VAS076_F_157KitosVeiklos" localSheetId="6">'Forma 7'!$P$32</definedName>
    <definedName name="VAS076_F_157KitosVeiklos">'Forma 7'!$P$32</definedName>
    <definedName name="VAS076_F_161IS" localSheetId="6">'Forma 7'!$D$53</definedName>
    <definedName name="VAS076_F_161IS">'Forma 7'!$D$53</definedName>
    <definedName name="VAS076_F_162ApskaitosVeikla" localSheetId="6">'Forma 7'!$E$53</definedName>
    <definedName name="VAS076_F_162ApskaitosVeikla">'Forma 7'!$E$53</definedName>
    <definedName name="VAS076_F_1631GeriamojoVandens" localSheetId="6">'Forma 7'!$G$53</definedName>
    <definedName name="VAS076_F_1631GeriamojoVandens">'Forma 7'!$G$53</definedName>
    <definedName name="VAS076_F_1632GeriamojoVandens" localSheetId="6">'Forma 7'!$H$53</definedName>
    <definedName name="VAS076_F_1632GeriamojoVandens">'Forma 7'!$H$53</definedName>
    <definedName name="VAS076_F_1633GeriamojoVandens" localSheetId="6">'Forma 7'!$I$53</definedName>
    <definedName name="VAS076_F_1633GeriamojoVandens">'Forma 7'!$I$53</definedName>
    <definedName name="VAS076_F_163IsViso" localSheetId="6">'Forma 7'!$F$53</definedName>
    <definedName name="VAS076_F_163IsViso">'Forma 7'!$F$53</definedName>
    <definedName name="VAS076_F_1641NuotekuSurinkimas" localSheetId="6">'Forma 7'!$K$53</definedName>
    <definedName name="VAS076_F_1641NuotekuSurinkimas">'Forma 7'!$K$53</definedName>
    <definedName name="VAS076_F_1642NuotekuValymas" localSheetId="6">'Forma 7'!$L$53</definedName>
    <definedName name="VAS076_F_1642NuotekuValymas">'Forma 7'!$L$53</definedName>
    <definedName name="VAS076_F_1643NuotekuDumblo" localSheetId="6">'Forma 7'!$M$53</definedName>
    <definedName name="VAS076_F_1643NuotekuDumblo">'Forma 7'!$M$53</definedName>
    <definedName name="VAS076_F_164IsViso" localSheetId="6">'Forma 7'!$J$53</definedName>
    <definedName name="VAS076_F_164IsViso">'Forma 7'!$J$53</definedName>
    <definedName name="VAS076_F_165PavirsiniuNuoteku" localSheetId="6">'Forma 7'!$N$53</definedName>
    <definedName name="VAS076_F_165PavirsiniuNuoteku">'Forma 7'!$N$53</definedName>
    <definedName name="VAS076_F_166KitosReguliuojamosios" localSheetId="6">'Forma 7'!$O$53</definedName>
    <definedName name="VAS076_F_166KitosReguliuojamosios">'Forma 7'!$O$53</definedName>
    <definedName name="VAS076_F_167KitosVeiklos" localSheetId="6">'Forma 7'!$P$53</definedName>
    <definedName name="VAS076_F_167KitosVeiklos">'Forma 7'!$P$53</definedName>
    <definedName name="VAS076_F_171IS" localSheetId="6">'Forma 7'!$D$54</definedName>
    <definedName name="VAS076_F_171IS">'Forma 7'!$D$54</definedName>
    <definedName name="VAS076_F_172ApskaitosVeikla" localSheetId="6">'Forma 7'!$E$54</definedName>
    <definedName name="VAS076_F_172ApskaitosVeikla">'Forma 7'!$E$54</definedName>
    <definedName name="VAS076_F_1731GeriamojoVandens" localSheetId="6">'Forma 7'!$G$54</definedName>
    <definedName name="VAS076_F_1731GeriamojoVandens">'Forma 7'!$G$54</definedName>
    <definedName name="VAS076_F_1732GeriamojoVandens" localSheetId="6">'Forma 7'!$H$54</definedName>
    <definedName name="VAS076_F_1732GeriamojoVandens">'Forma 7'!$H$54</definedName>
    <definedName name="VAS076_F_1733GeriamojoVandens" localSheetId="6">'Forma 7'!$I$54</definedName>
    <definedName name="VAS076_F_1733GeriamojoVandens">'Forma 7'!$I$54</definedName>
    <definedName name="VAS076_F_173IsViso" localSheetId="6">'Forma 7'!$F$54</definedName>
    <definedName name="VAS076_F_173IsViso">'Forma 7'!$F$54</definedName>
    <definedName name="VAS076_F_1741NuotekuSurinkimas" localSheetId="6">'Forma 7'!$K$54</definedName>
    <definedName name="VAS076_F_1741NuotekuSurinkimas">'Forma 7'!$K$54</definedName>
    <definedName name="VAS076_F_1742NuotekuValymas" localSheetId="6">'Forma 7'!$L$54</definedName>
    <definedName name="VAS076_F_1742NuotekuValymas">'Forma 7'!$L$54</definedName>
    <definedName name="VAS076_F_1743NuotekuDumblo" localSheetId="6">'Forma 7'!$M$54</definedName>
    <definedName name="VAS076_F_1743NuotekuDumblo">'Forma 7'!$M$54</definedName>
    <definedName name="VAS076_F_174IsViso" localSheetId="6">'Forma 7'!$J$54</definedName>
    <definedName name="VAS076_F_174IsViso">'Forma 7'!$J$54</definedName>
    <definedName name="VAS076_F_175PavirsiniuNuoteku" localSheetId="6">'Forma 7'!$N$54</definedName>
    <definedName name="VAS076_F_175PavirsiniuNuoteku">'Forma 7'!$N$54</definedName>
    <definedName name="VAS076_F_176KitosReguliuojamosios" localSheetId="6">'Forma 7'!$O$54</definedName>
    <definedName name="VAS076_F_176KitosReguliuojamosios">'Forma 7'!$O$54</definedName>
    <definedName name="VAS076_F_177KitosVeiklos" localSheetId="6">'Forma 7'!$P$54</definedName>
    <definedName name="VAS076_F_177KitosVeiklos">'Forma 7'!$P$54</definedName>
    <definedName name="VAS076_F_181IS" localSheetId="6">'Forma 7'!$D$55</definedName>
    <definedName name="VAS076_F_181IS">'Forma 7'!$D$55</definedName>
    <definedName name="VAS076_F_182ApskaitosVeikla" localSheetId="6">'Forma 7'!$E$55</definedName>
    <definedName name="VAS076_F_182ApskaitosVeikla">'Forma 7'!$E$55</definedName>
    <definedName name="VAS076_F_1831GeriamojoVandens" localSheetId="6">'Forma 7'!$G$55</definedName>
    <definedName name="VAS076_F_1831GeriamojoVandens">'Forma 7'!$G$55</definedName>
    <definedName name="VAS076_F_1832GeriamojoVandens" localSheetId="6">'Forma 7'!$H$55</definedName>
    <definedName name="VAS076_F_1832GeriamojoVandens">'Forma 7'!$H$55</definedName>
    <definedName name="VAS076_F_1833GeriamojoVandens" localSheetId="6">'Forma 7'!$I$55</definedName>
    <definedName name="VAS076_F_1833GeriamojoVandens">'Forma 7'!$I$55</definedName>
    <definedName name="VAS076_F_183IsViso" localSheetId="6">'Forma 7'!$F$55</definedName>
    <definedName name="VAS076_F_183IsViso">'Forma 7'!$F$55</definedName>
    <definedName name="VAS076_F_1841NuotekuSurinkimas" localSheetId="6">'Forma 7'!$K$55</definedName>
    <definedName name="VAS076_F_1841NuotekuSurinkimas">'Forma 7'!$K$55</definedName>
    <definedName name="VAS076_F_1842NuotekuValymas" localSheetId="6">'Forma 7'!$L$55</definedName>
    <definedName name="VAS076_F_1842NuotekuValymas">'Forma 7'!$L$55</definedName>
    <definedName name="VAS076_F_1843NuotekuDumblo" localSheetId="6">'Forma 7'!$M$55</definedName>
    <definedName name="VAS076_F_1843NuotekuDumblo">'Forma 7'!$M$55</definedName>
    <definedName name="VAS076_F_184IsViso" localSheetId="6">'Forma 7'!$J$55</definedName>
    <definedName name="VAS076_F_184IsViso">'Forma 7'!$J$55</definedName>
    <definedName name="VAS076_F_185PavirsiniuNuoteku" localSheetId="6">'Forma 7'!$N$55</definedName>
    <definedName name="VAS076_F_185PavirsiniuNuoteku">'Forma 7'!$N$55</definedName>
    <definedName name="VAS076_F_186KitosReguliuojamosios" localSheetId="6">'Forma 7'!$O$55</definedName>
    <definedName name="VAS076_F_186KitosReguliuojamosios">'Forma 7'!$O$55</definedName>
    <definedName name="VAS076_F_187KitosVeiklos" localSheetId="6">'Forma 7'!$P$55</definedName>
    <definedName name="VAS076_F_187KitosVeiklos">'Forma 7'!$P$55</definedName>
    <definedName name="VAS076_F_191IS" localSheetId="6">'Forma 7'!$D$76</definedName>
    <definedName name="VAS076_F_191IS">'Forma 7'!$D$76</definedName>
    <definedName name="VAS076_F_192ApskaitosVeikla" localSheetId="6">'Forma 7'!$E$76</definedName>
    <definedName name="VAS076_F_192ApskaitosVeikla">'Forma 7'!$E$76</definedName>
    <definedName name="VAS076_F_1931GeriamojoVandens" localSheetId="6">'Forma 7'!$G$76</definedName>
    <definedName name="VAS076_F_1931GeriamojoVandens">'Forma 7'!$G$76</definedName>
    <definedName name="VAS076_F_1932GeriamojoVandens" localSheetId="6">'Forma 7'!$H$76</definedName>
    <definedName name="VAS076_F_1932GeriamojoVandens">'Forma 7'!$H$76</definedName>
    <definedName name="VAS076_F_1933GeriamojoVandens" localSheetId="6">'Forma 7'!$I$76</definedName>
    <definedName name="VAS076_F_1933GeriamojoVandens">'Forma 7'!$I$76</definedName>
    <definedName name="VAS076_F_193IsViso" localSheetId="6">'Forma 7'!$F$76</definedName>
    <definedName name="VAS076_F_193IsViso">'Forma 7'!$F$76</definedName>
    <definedName name="VAS076_F_1941NuotekuSurinkimas" localSheetId="6">'Forma 7'!$K$76</definedName>
    <definedName name="VAS076_F_1941NuotekuSurinkimas">'Forma 7'!$K$76</definedName>
    <definedName name="VAS076_F_1942NuotekuValymas" localSheetId="6">'Forma 7'!$L$76</definedName>
    <definedName name="VAS076_F_1942NuotekuValymas">'Forma 7'!$L$76</definedName>
    <definedName name="VAS076_F_1943NuotekuDumblo" localSheetId="6">'Forma 7'!$M$76</definedName>
    <definedName name="VAS076_F_1943NuotekuDumblo">'Forma 7'!$M$76</definedName>
    <definedName name="VAS076_F_194IsViso" localSheetId="6">'Forma 7'!$J$76</definedName>
    <definedName name="VAS076_F_194IsViso">'Forma 7'!$J$76</definedName>
    <definedName name="VAS076_F_195PavirsiniuNuoteku" localSheetId="6">'Forma 7'!$N$76</definedName>
    <definedName name="VAS076_F_195PavirsiniuNuoteku">'Forma 7'!$N$76</definedName>
    <definedName name="VAS076_F_196KitosReguliuojamosios" localSheetId="6">'Forma 7'!$O$76</definedName>
    <definedName name="VAS076_F_196KitosReguliuojamosios">'Forma 7'!$O$76</definedName>
    <definedName name="VAS076_F_197KitosVeiklos" localSheetId="6">'Forma 7'!$P$76</definedName>
    <definedName name="VAS076_F_197KitosVeiklos">'Forma 7'!$P$76</definedName>
    <definedName name="VAS076_F_201IS" localSheetId="6">'Forma 7'!$D$77</definedName>
    <definedName name="VAS076_F_201IS">'Forma 7'!$D$77</definedName>
    <definedName name="VAS076_F_202ApskaitosVeikla" localSheetId="6">'Forma 7'!$E$77</definedName>
    <definedName name="VAS076_F_202ApskaitosVeikla">'Forma 7'!$E$77</definedName>
    <definedName name="VAS076_F_2031GeriamojoVandens" localSheetId="6">'Forma 7'!$G$77</definedName>
    <definedName name="VAS076_F_2031GeriamojoVandens">'Forma 7'!$G$77</definedName>
    <definedName name="VAS076_F_2032GeriamojoVandens" localSheetId="6">'Forma 7'!$H$77</definedName>
    <definedName name="VAS076_F_2032GeriamojoVandens">'Forma 7'!$H$77</definedName>
    <definedName name="VAS076_F_2033GeriamojoVandens" localSheetId="6">'Forma 7'!$I$77</definedName>
    <definedName name="VAS076_F_2033GeriamojoVandens">'Forma 7'!$I$77</definedName>
    <definedName name="VAS076_F_203IsViso" localSheetId="6">'Forma 7'!$F$77</definedName>
    <definedName name="VAS076_F_203IsViso">'Forma 7'!$F$77</definedName>
    <definedName name="VAS076_F_2041NuotekuSurinkimas" localSheetId="6">'Forma 7'!$K$77</definedName>
    <definedName name="VAS076_F_2041NuotekuSurinkimas">'Forma 7'!$K$77</definedName>
    <definedName name="VAS076_F_2042NuotekuValymas" localSheetId="6">'Forma 7'!$L$77</definedName>
    <definedName name="VAS076_F_2042NuotekuValymas">'Forma 7'!$L$77</definedName>
    <definedName name="VAS076_F_2043NuotekuDumblo" localSheetId="6">'Forma 7'!$M$77</definedName>
    <definedName name="VAS076_F_2043NuotekuDumblo">'Forma 7'!$M$77</definedName>
    <definedName name="VAS076_F_204IsViso" localSheetId="6">'Forma 7'!$J$77</definedName>
    <definedName name="VAS076_F_204IsViso">'Forma 7'!$J$77</definedName>
    <definedName name="VAS076_F_205PavirsiniuNuoteku" localSheetId="6">'Forma 7'!$N$77</definedName>
    <definedName name="VAS076_F_205PavirsiniuNuoteku">'Forma 7'!$N$77</definedName>
    <definedName name="VAS076_F_206KitosReguliuojamosios" localSheetId="6">'Forma 7'!$O$77</definedName>
    <definedName name="VAS076_F_206KitosReguliuojamosios">'Forma 7'!$O$77</definedName>
    <definedName name="VAS076_F_207KitosVeiklos" localSheetId="6">'Forma 7'!$P$77</definedName>
    <definedName name="VAS076_F_207KitosVeiklos">'Forma 7'!$P$77</definedName>
    <definedName name="VAS076_F_211IS" localSheetId="6">'Forma 7'!$D$78</definedName>
    <definedName name="VAS076_F_211IS">'Forma 7'!$D$78</definedName>
    <definedName name="VAS076_F_212ApskaitosVeikla" localSheetId="6">'Forma 7'!$E$78</definedName>
    <definedName name="VAS076_F_212ApskaitosVeikla">'Forma 7'!$E$78</definedName>
    <definedName name="VAS076_F_2131GeriamojoVandens" localSheetId="6">'Forma 7'!$G$78</definedName>
    <definedName name="VAS076_F_2131GeriamojoVandens">'Forma 7'!$G$78</definedName>
    <definedName name="VAS076_F_2132GeriamojoVandens" localSheetId="6">'Forma 7'!$H$78</definedName>
    <definedName name="VAS076_F_2132GeriamojoVandens">'Forma 7'!$H$78</definedName>
    <definedName name="VAS076_F_2133GeriamojoVandens" localSheetId="6">'Forma 7'!$I$78</definedName>
    <definedName name="VAS076_F_2133GeriamojoVandens">'Forma 7'!$I$78</definedName>
    <definedName name="VAS076_F_213IsViso" localSheetId="6">'Forma 7'!$F$78</definedName>
    <definedName name="VAS076_F_213IsViso">'Forma 7'!$F$78</definedName>
    <definedName name="VAS076_F_2141NuotekuSurinkimas" localSheetId="6">'Forma 7'!$K$78</definedName>
    <definedName name="VAS076_F_2141NuotekuSurinkimas">'Forma 7'!$K$78</definedName>
    <definedName name="VAS076_F_2142NuotekuValymas" localSheetId="6">'Forma 7'!$L$78</definedName>
    <definedName name="VAS076_F_2142NuotekuValymas">'Forma 7'!$L$78</definedName>
    <definedName name="VAS076_F_2143NuotekuDumblo" localSheetId="6">'Forma 7'!$M$78</definedName>
    <definedName name="VAS076_F_2143NuotekuDumblo">'Forma 7'!$M$78</definedName>
    <definedName name="VAS076_F_214IsViso" localSheetId="6">'Forma 7'!$J$78</definedName>
    <definedName name="VAS076_F_214IsViso">'Forma 7'!$J$78</definedName>
    <definedName name="VAS076_F_215PavirsiniuNuoteku" localSheetId="6">'Forma 7'!$N$78</definedName>
    <definedName name="VAS076_F_215PavirsiniuNuoteku">'Forma 7'!$N$78</definedName>
    <definedName name="VAS076_F_216KitosReguliuojamosios" localSheetId="6">'Forma 7'!$O$78</definedName>
    <definedName name="VAS076_F_216KitosReguliuojamosios">'Forma 7'!$O$78</definedName>
    <definedName name="VAS076_F_217KitosVeiklos" localSheetId="6">'Forma 7'!$P$78</definedName>
    <definedName name="VAS076_F_217KitosVeiklos">'Forma 7'!$P$78</definedName>
    <definedName name="VAS076_F_221IS" localSheetId="6">'Forma 7'!$D$115</definedName>
    <definedName name="VAS076_F_221IS">'Forma 7'!$D$115</definedName>
    <definedName name="VAS076_F_222ApskaitosVeikla" localSheetId="6">'Forma 7'!$E$115</definedName>
    <definedName name="VAS076_F_222ApskaitosVeikla">'Forma 7'!$E$115</definedName>
    <definedName name="VAS076_F_2231GeriamojoVandens" localSheetId="6">'Forma 7'!$G$115</definedName>
    <definedName name="VAS076_F_2231GeriamojoVandens">'Forma 7'!$G$115</definedName>
    <definedName name="VAS076_F_2232GeriamojoVandens" localSheetId="6">'Forma 7'!$H$115</definedName>
    <definedName name="VAS076_F_2232GeriamojoVandens">'Forma 7'!$H$115</definedName>
    <definedName name="VAS076_F_2233GeriamojoVandens" localSheetId="6">'Forma 7'!$I$115</definedName>
    <definedName name="VAS076_F_2233GeriamojoVandens">'Forma 7'!$I$115</definedName>
    <definedName name="VAS076_F_223IsViso" localSheetId="6">'Forma 7'!$F$115</definedName>
    <definedName name="VAS076_F_223IsViso">'Forma 7'!$F$115</definedName>
    <definedName name="VAS076_F_2241NuotekuSurinkimas" localSheetId="6">'Forma 7'!$K$115</definedName>
    <definedName name="VAS076_F_2241NuotekuSurinkimas">'Forma 7'!$K$115</definedName>
    <definedName name="VAS076_F_2242NuotekuValymas" localSheetId="6">'Forma 7'!$L$115</definedName>
    <definedName name="VAS076_F_2242NuotekuValymas">'Forma 7'!$L$115</definedName>
    <definedName name="VAS076_F_2243NuotekuDumblo" localSheetId="6">'Forma 7'!$M$115</definedName>
    <definedName name="VAS076_F_2243NuotekuDumblo">'Forma 7'!$M$115</definedName>
    <definedName name="VAS076_F_224IsViso" localSheetId="6">'Forma 7'!$J$115</definedName>
    <definedName name="VAS076_F_224IsViso">'Forma 7'!$J$115</definedName>
    <definedName name="VAS076_F_225PavirsiniuNuoteku" localSheetId="6">'Forma 7'!$N$115</definedName>
    <definedName name="VAS076_F_225PavirsiniuNuoteku">'Forma 7'!$N$115</definedName>
    <definedName name="VAS076_F_226KitosReguliuojamosios" localSheetId="6">'Forma 7'!$O$115</definedName>
    <definedName name="VAS076_F_226KitosReguliuojamosios">'Forma 7'!$O$115</definedName>
    <definedName name="VAS076_F_227KitosVeiklos" localSheetId="6">'Forma 7'!$P$115</definedName>
    <definedName name="VAS076_F_227KitosVeiklos">'Forma 7'!$P$115</definedName>
    <definedName name="VAS076_F_231IS" localSheetId="6">'Forma 7'!$D$116</definedName>
    <definedName name="VAS076_F_231IS">'Forma 7'!$D$116</definedName>
    <definedName name="VAS076_F_232ApskaitosVeikla" localSheetId="6">'Forma 7'!$E$116</definedName>
    <definedName name="VAS076_F_232ApskaitosVeikla">'Forma 7'!$E$116</definedName>
    <definedName name="VAS076_F_2331GeriamojoVandens" localSheetId="6">'Forma 7'!$G$116</definedName>
    <definedName name="VAS076_F_2331GeriamojoVandens">'Forma 7'!$G$116</definedName>
    <definedName name="VAS076_F_2332GeriamojoVandens" localSheetId="6">'Forma 7'!$H$116</definedName>
    <definedName name="VAS076_F_2332GeriamojoVandens">'Forma 7'!$H$116</definedName>
    <definedName name="VAS076_F_2333GeriamojoVandens" localSheetId="6">'Forma 7'!$I$116</definedName>
    <definedName name="VAS076_F_2333GeriamojoVandens">'Forma 7'!$I$116</definedName>
    <definedName name="VAS076_F_233IsViso" localSheetId="6">'Forma 7'!$F$116</definedName>
    <definedName name="VAS076_F_233IsViso">'Forma 7'!$F$116</definedName>
    <definedName name="VAS076_F_2341NuotekuSurinkimas" localSheetId="6">'Forma 7'!$K$116</definedName>
    <definedName name="VAS076_F_2341NuotekuSurinkimas">'Forma 7'!$K$116</definedName>
    <definedName name="VAS076_F_2342NuotekuValymas" localSheetId="6">'Forma 7'!$L$116</definedName>
    <definedName name="VAS076_F_2342NuotekuValymas">'Forma 7'!$L$116</definedName>
    <definedName name="VAS076_F_2343NuotekuDumblo" localSheetId="6">'Forma 7'!$M$116</definedName>
    <definedName name="VAS076_F_2343NuotekuDumblo">'Forma 7'!$M$116</definedName>
    <definedName name="VAS076_F_234IsViso" localSheetId="6">'Forma 7'!$J$116</definedName>
    <definedName name="VAS076_F_234IsViso">'Forma 7'!$J$116</definedName>
    <definedName name="VAS076_F_235PavirsiniuNuoteku" localSheetId="6">'Forma 7'!$N$116</definedName>
    <definedName name="VAS076_F_235PavirsiniuNuoteku">'Forma 7'!$N$116</definedName>
    <definedName name="VAS076_F_236KitosReguliuojamosios" localSheetId="6">'Forma 7'!$O$116</definedName>
    <definedName name="VAS076_F_236KitosReguliuojamosios">'Forma 7'!$O$116</definedName>
    <definedName name="VAS076_F_237KitosVeiklos" localSheetId="6">'Forma 7'!$P$116</definedName>
    <definedName name="VAS076_F_237KitosVeiklos">'Forma 7'!$P$116</definedName>
    <definedName name="VAS076_F_241IS" localSheetId="6">'Forma 7'!$D$117</definedName>
    <definedName name="VAS076_F_241IS">'Forma 7'!$D$117</definedName>
    <definedName name="VAS076_F_242ApskaitosVeikla" localSheetId="6">'Forma 7'!$E$117</definedName>
    <definedName name="VAS076_F_242ApskaitosVeikla">'Forma 7'!$E$117</definedName>
    <definedName name="VAS076_F_2431GeriamojoVandens" localSheetId="6">'Forma 7'!$G$117</definedName>
    <definedName name="VAS076_F_2431GeriamojoVandens">'Forma 7'!$G$117</definedName>
    <definedName name="VAS076_F_2432GeriamojoVandens" localSheetId="6">'Forma 7'!$H$117</definedName>
    <definedName name="VAS076_F_2432GeriamojoVandens">'Forma 7'!$H$117</definedName>
    <definedName name="VAS076_F_2433GeriamojoVandens" localSheetId="6">'Forma 7'!$I$117</definedName>
    <definedName name="VAS076_F_2433GeriamojoVandens">'Forma 7'!$I$117</definedName>
    <definedName name="VAS076_F_243IsViso" localSheetId="6">'Forma 7'!$F$117</definedName>
    <definedName name="VAS076_F_243IsViso">'Forma 7'!$F$117</definedName>
    <definedName name="VAS076_F_2441NuotekuSurinkimas" localSheetId="6">'Forma 7'!$K$117</definedName>
    <definedName name="VAS076_F_2441NuotekuSurinkimas">'Forma 7'!$K$117</definedName>
    <definedName name="VAS076_F_2442NuotekuValymas" localSheetId="6">'Forma 7'!$L$117</definedName>
    <definedName name="VAS076_F_2442NuotekuValymas">'Forma 7'!$L$117</definedName>
    <definedName name="VAS076_F_2443NuotekuDumblo" localSheetId="6">'Forma 7'!$M$117</definedName>
    <definedName name="VAS076_F_2443NuotekuDumblo">'Forma 7'!$M$117</definedName>
    <definedName name="VAS076_F_244IsViso" localSheetId="6">'Forma 7'!$J$117</definedName>
    <definedName name="VAS076_F_244IsViso">'Forma 7'!$J$117</definedName>
    <definedName name="VAS076_F_245PavirsiniuNuoteku" localSheetId="6">'Forma 7'!$N$117</definedName>
    <definedName name="VAS076_F_245PavirsiniuNuoteku">'Forma 7'!$N$117</definedName>
    <definedName name="VAS076_F_246KitosReguliuojamosios" localSheetId="6">'Forma 7'!$O$117</definedName>
    <definedName name="VAS076_F_246KitosReguliuojamosios">'Forma 7'!$O$117</definedName>
    <definedName name="VAS076_F_247KitosVeiklos" localSheetId="6">'Forma 7'!$P$117</definedName>
    <definedName name="VAS076_F_247KitosVeiklos">'Forma 7'!$P$117</definedName>
    <definedName name="VAS076_F_Apskaitospriet61IS" localSheetId="6">'Forma 7'!$D$24</definedName>
    <definedName name="VAS076_F_Apskaitospriet61IS">'Forma 7'!$D$24</definedName>
    <definedName name="VAS076_F_Apskaitospriet62ApskaitosVeikla" localSheetId="6">'Forma 7'!$E$24</definedName>
    <definedName name="VAS076_F_Apskaitospriet62ApskaitosVeikla">'Forma 7'!$E$24</definedName>
    <definedName name="VAS076_F_Apskaitospriet631GeriamojoVandens" localSheetId="6">'Forma 7'!$G$24</definedName>
    <definedName name="VAS076_F_Apskaitospriet631GeriamojoVandens">'Forma 7'!$G$24</definedName>
    <definedName name="VAS076_F_Apskaitospriet632GeriamojoVandens" localSheetId="6">'Forma 7'!$H$24</definedName>
    <definedName name="VAS076_F_Apskaitospriet632GeriamojoVandens">'Forma 7'!$H$24</definedName>
    <definedName name="VAS076_F_Apskaitospriet633GeriamojoVandens" localSheetId="6">'Forma 7'!$I$24</definedName>
    <definedName name="VAS076_F_Apskaitospriet633GeriamojoVandens">'Forma 7'!$I$24</definedName>
    <definedName name="VAS076_F_Apskaitospriet63IsViso" localSheetId="6">'Forma 7'!$F$24</definedName>
    <definedName name="VAS076_F_Apskaitospriet63IsViso">'Forma 7'!$F$24</definedName>
    <definedName name="VAS076_F_Apskaitospriet641NuotekuSurinkimas" localSheetId="6">'Forma 7'!$K$24</definedName>
    <definedName name="VAS076_F_Apskaitospriet641NuotekuSurinkimas">'Forma 7'!$K$24</definedName>
    <definedName name="VAS076_F_Apskaitospriet642NuotekuValymas" localSheetId="6">'Forma 7'!$L$24</definedName>
    <definedName name="VAS076_F_Apskaitospriet642NuotekuValymas">'Forma 7'!$L$24</definedName>
    <definedName name="VAS076_F_Apskaitospriet643NuotekuDumblo" localSheetId="6">'Forma 7'!$M$24</definedName>
    <definedName name="VAS076_F_Apskaitospriet643NuotekuDumblo">'Forma 7'!$M$24</definedName>
    <definedName name="VAS076_F_Apskaitospriet64IsViso" localSheetId="6">'Forma 7'!$J$24</definedName>
    <definedName name="VAS076_F_Apskaitospriet64IsViso">'Forma 7'!$J$24</definedName>
    <definedName name="VAS076_F_Apskaitospriet65PavirsiniuNuoteku" localSheetId="6">'Forma 7'!$N$24</definedName>
    <definedName name="VAS076_F_Apskaitospriet65PavirsiniuNuoteku">'Forma 7'!$N$24</definedName>
    <definedName name="VAS076_F_Apskaitospriet66KitosReguliuojamosios" localSheetId="6">'Forma 7'!$O$24</definedName>
    <definedName name="VAS076_F_Apskaitospriet66KitosReguliuojamosios">'Forma 7'!$O$24</definedName>
    <definedName name="VAS076_F_Apskaitospriet67KitosVeiklos" localSheetId="6">'Forma 7'!$P$24</definedName>
    <definedName name="VAS076_F_Apskaitospriet67KitosVeiklos">'Forma 7'!$P$24</definedName>
    <definedName name="VAS076_F_Apskaitospriet71IS" localSheetId="6">'Forma 7'!$D$47</definedName>
    <definedName name="VAS076_F_Apskaitospriet71IS">'Forma 7'!$D$47</definedName>
    <definedName name="VAS076_F_Apskaitospriet72ApskaitosVeikla" localSheetId="6">'Forma 7'!$E$47</definedName>
    <definedName name="VAS076_F_Apskaitospriet72ApskaitosVeikla">'Forma 7'!$E$47</definedName>
    <definedName name="VAS076_F_Apskaitospriet731GeriamojoVandens" localSheetId="6">'Forma 7'!$G$47</definedName>
    <definedName name="VAS076_F_Apskaitospriet731GeriamojoVandens">'Forma 7'!$G$47</definedName>
    <definedName name="VAS076_F_Apskaitospriet732GeriamojoVandens" localSheetId="6">'Forma 7'!$H$47</definedName>
    <definedName name="VAS076_F_Apskaitospriet732GeriamojoVandens">'Forma 7'!$H$47</definedName>
    <definedName name="VAS076_F_Apskaitospriet733GeriamojoVandens" localSheetId="6">'Forma 7'!$I$47</definedName>
    <definedName name="VAS076_F_Apskaitospriet733GeriamojoVandens">'Forma 7'!$I$47</definedName>
    <definedName name="VAS076_F_Apskaitospriet73IsViso" localSheetId="6">'Forma 7'!$F$47</definedName>
    <definedName name="VAS076_F_Apskaitospriet73IsViso">'Forma 7'!$F$47</definedName>
    <definedName name="VAS076_F_Apskaitospriet741NuotekuSurinkimas" localSheetId="6">'Forma 7'!$K$47</definedName>
    <definedName name="VAS076_F_Apskaitospriet741NuotekuSurinkimas">'Forma 7'!$K$47</definedName>
    <definedName name="VAS076_F_Apskaitospriet742NuotekuValymas" localSheetId="6">'Forma 7'!$L$47</definedName>
    <definedName name="VAS076_F_Apskaitospriet742NuotekuValymas">'Forma 7'!$L$47</definedName>
    <definedName name="VAS076_F_Apskaitospriet743NuotekuDumblo" localSheetId="6">'Forma 7'!$M$47</definedName>
    <definedName name="VAS076_F_Apskaitospriet743NuotekuDumblo">'Forma 7'!$M$47</definedName>
    <definedName name="VAS076_F_Apskaitospriet74IsViso" localSheetId="6">'Forma 7'!$J$47</definedName>
    <definedName name="VAS076_F_Apskaitospriet74IsViso">'Forma 7'!$J$47</definedName>
    <definedName name="VAS076_F_Apskaitospriet75PavirsiniuNuoteku" localSheetId="6">'Forma 7'!$N$47</definedName>
    <definedName name="VAS076_F_Apskaitospriet75PavirsiniuNuoteku">'Forma 7'!$N$47</definedName>
    <definedName name="VAS076_F_Apskaitospriet76KitosReguliuojamosios" localSheetId="6">'Forma 7'!$O$47</definedName>
    <definedName name="VAS076_F_Apskaitospriet76KitosReguliuojamosios">'Forma 7'!$O$47</definedName>
    <definedName name="VAS076_F_Apskaitospriet77KitosVeiklos" localSheetId="6">'Forma 7'!$P$47</definedName>
    <definedName name="VAS076_F_Apskaitospriet77KitosVeiklos">'Forma 7'!$P$47</definedName>
    <definedName name="VAS076_F_Apskaitospriet81IS" localSheetId="6">'Forma 7'!$D$70</definedName>
    <definedName name="VAS076_F_Apskaitospriet81IS">'Forma 7'!$D$70</definedName>
    <definedName name="VAS076_F_Apskaitospriet82ApskaitosVeikla" localSheetId="6">'Forma 7'!$E$70</definedName>
    <definedName name="VAS076_F_Apskaitospriet82ApskaitosVeikla">'Forma 7'!$E$70</definedName>
    <definedName name="VAS076_F_Apskaitospriet831GeriamojoVandens" localSheetId="6">'Forma 7'!$G$70</definedName>
    <definedName name="VAS076_F_Apskaitospriet831GeriamojoVandens">'Forma 7'!$G$70</definedName>
    <definedName name="VAS076_F_Apskaitospriet832GeriamojoVandens" localSheetId="6">'Forma 7'!$H$70</definedName>
    <definedName name="VAS076_F_Apskaitospriet832GeriamojoVandens">'Forma 7'!$H$70</definedName>
    <definedName name="VAS076_F_Apskaitospriet833GeriamojoVandens" localSheetId="6">'Forma 7'!$I$70</definedName>
    <definedName name="VAS076_F_Apskaitospriet833GeriamojoVandens">'Forma 7'!$I$70</definedName>
    <definedName name="VAS076_F_Apskaitospriet83IsViso" localSheetId="6">'Forma 7'!$F$70</definedName>
    <definedName name="VAS076_F_Apskaitospriet83IsViso">'Forma 7'!$F$70</definedName>
    <definedName name="VAS076_F_Apskaitospriet841NuotekuSurinkimas" localSheetId="6">'Forma 7'!$K$70</definedName>
    <definedName name="VAS076_F_Apskaitospriet841NuotekuSurinkimas">'Forma 7'!$K$70</definedName>
    <definedName name="VAS076_F_Apskaitospriet842NuotekuValymas" localSheetId="6">'Forma 7'!$L$70</definedName>
    <definedName name="VAS076_F_Apskaitospriet842NuotekuValymas">'Forma 7'!$L$70</definedName>
    <definedName name="VAS076_F_Apskaitospriet843NuotekuDumblo" localSheetId="6">'Forma 7'!$M$70</definedName>
    <definedName name="VAS076_F_Apskaitospriet843NuotekuDumblo">'Forma 7'!$M$70</definedName>
    <definedName name="VAS076_F_Apskaitospriet84IsViso" localSheetId="6">'Forma 7'!$J$70</definedName>
    <definedName name="VAS076_F_Apskaitospriet84IsViso">'Forma 7'!$J$70</definedName>
    <definedName name="VAS076_F_Apskaitospriet85PavirsiniuNuoteku" localSheetId="6">'Forma 7'!$N$70</definedName>
    <definedName name="VAS076_F_Apskaitospriet85PavirsiniuNuoteku">'Forma 7'!$N$70</definedName>
    <definedName name="VAS076_F_Apskaitospriet86KitosReguliuojamosios" localSheetId="6">'Forma 7'!$O$70</definedName>
    <definedName name="VAS076_F_Apskaitospriet86KitosReguliuojamosios">'Forma 7'!$O$70</definedName>
    <definedName name="VAS076_F_Apskaitospriet87KitosVeiklos" localSheetId="6">'Forma 7'!$P$70</definedName>
    <definedName name="VAS076_F_Apskaitospriet87KitosVeiklos">'Forma 7'!$P$70</definedName>
    <definedName name="VAS076_F_Apskaitospriet91IS" localSheetId="6">'Forma 7'!$D$109</definedName>
    <definedName name="VAS076_F_Apskaitospriet91IS">'Forma 7'!$D$109</definedName>
    <definedName name="VAS076_F_Apskaitospriet92ApskaitosVeikla" localSheetId="6">'Forma 7'!$E$109</definedName>
    <definedName name="VAS076_F_Apskaitospriet92ApskaitosVeikla">'Forma 7'!$E$109</definedName>
    <definedName name="VAS076_F_Apskaitospriet931GeriamojoVandens" localSheetId="6">'Forma 7'!$G$109</definedName>
    <definedName name="VAS076_F_Apskaitospriet931GeriamojoVandens">'Forma 7'!$G$109</definedName>
    <definedName name="VAS076_F_Apskaitospriet932GeriamojoVandens" localSheetId="6">'Forma 7'!$H$109</definedName>
    <definedName name="VAS076_F_Apskaitospriet932GeriamojoVandens">'Forma 7'!$H$109</definedName>
    <definedName name="VAS076_F_Apskaitospriet933GeriamojoVandens" localSheetId="6">'Forma 7'!$I$109</definedName>
    <definedName name="VAS076_F_Apskaitospriet933GeriamojoVandens">'Forma 7'!$I$109</definedName>
    <definedName name="VAS076_F_Apskaitospriet93IsViso" localSheetId="6">'Forma 7'!$F$109</definedName>
    <definedName name="VAS076_F_Apskaitospriet93IsViso">'Forma 7'!$F$109</definedName>
    <definedName name="VAS076_F_Apskaitospriet941NuotekuSurinkimas" localSheetId="6">'Forma 7'!$K$109</definedName>
    <definedName name="VAS076_F_Apskaitospriet941NuotekuSurinkimas">'Forma 7'!$K$109</definedName>
    <definedName name="VAS076_F_Apskaitospriet942NuotekuValymas" localSheetId="6">'Forma 7'!$L$109</definedName>
    <definedName name="VAS076_F_Apskaitospriet942NuotekuValymas">'Forma 7'!$L$109</definedName>
    <definedName name="VAS076_F_Apskaitospriet943NuotekuDumblo" localSheetId="6">'Forma 7'!$M$109</definedName>
    <definedName name="VAS076_F_Apskaitospriet943NuotekuDumblo">'Forma 7'!$M$109</definedName>
    <definedName name="VAS076_F_Apskaitospriet94IsViso" localSheetId="6">'Forma 7'!$J$109</definedName>
    <definedName name="VAS076_F_Apskaitospriet94IsViso">'Forma 7'!$J$109</definedName>
    <definedName name="VAS076_F_Apskaitospriet95PavirsiniuNuoteku" localSheetId="6">'Forma 7'!$N$109</definedName>
    <definedName name="VAS076_F_Apskaitospriet95PavirsiniuNuoteku">'Forma 7'!$N$109</definedName>
    <definedName name="VAS076_F_Apskaitospriet96KitosReguliuojamosios" localSheetId="6">'Forma 7'!$O$109</definedName>
    <definedName name="VAS076_F_Apskaitospriet96KitosReguliuojamosios">'Forma 7'!$O$109</definedName>
    <definedName name="VAS076_F_Apskaitospriet97KitosVeiklos" localSheetId="6">'Forma 7'!$P$109</definedName>
    <definedName name="VAS076_F_Apskaitospriet97KitosVeiklos">'Forma 7'!$P$109</definedName>
    <definedName name="VAS076_F_Bendraipaskirs31IS" localSheetId="6">'Forma 7'!$D$96</definedName>
    <definedName name="VAS076_F_Bendraipaskirs31IS">'Forma 7'!$D$96</definedName>
    <definedName name="VAS076_F_Bendraipaskirs32ApskaitosVeikla" localSheetId="6">'Forma 7'!$E$96</definedName>
    <definedName name="VAS076_F_Bendraipaskirs32ApskaitosVeikla">'Forma 7'!$E$96</definedName>
    <definedName name="VAS076_F_Bendraipaskirs331GeriamojoVandens" localSheetId="6">'Forma 7'!$G$96</definedName>
    <definedName name="VAS076_F_Bendraipaskirs331GeriamojoVandens">'Forma 7'!$G$96</definedName>
    <definedName name="VAS076_F_Bendraipaskirs332GeriamojoVandens" localSheetId="6">'Forma 7'!$H$96</definedName>
    <definedName name="VAS076_F_Bendraipaskirs332GeriamojoVandens">'Forma 7'!$H$96</definedName>
    <definedName name="VAS076_F_Bendraipaskirs333GeriamojoVandens" localSheetId="6">'Forma 7'!$I$96</definedName>
    <definedName name="VAS076_F_Bendraipaskirs333GeriamojoVandens">'Forma 7'!$I$96</definedName>
    <definedName name="VAS076_F_Bendraipaskirs33IsViso" localSheetId="6">'Forma 7'!$F$96</definedName>
    <definedName name="VAS076_F_Bendraipaskirs33IsViso">'Forma 7'!$F$96</definedName>
    <definedName name="VAS076_F_Bendraipaskirs341NuotekuSurinkimas" localSheetId="6">'Forma 7'!$K$96</definedName>
    <definedName name="VAS076_F_Bendraipaskirs341NuotekuSurinkimas">'Forma 7'!$K$96</definedName>
    <definedName name="VAS076_F_Bendraipaskirs342NuotekuValymas" localSheetId="6">'Forma 7'!$L$96</definedName>
    <definedName name="VAS076_F_Bendraipaskirs342NuotekuValymas">'Forma 7'!$L$96</definedName>
    <definedName name="VAS076_F_Bendraipaskirs343NuotekuDumblo" localSheetId="6">'Forma 7'!$M$96</definedName>
    <definedName name="VAS076_F_Bendraipaskirs343NuotekuDumblo">'Forma 7'!$M$96</definedName>
    <definedName name="VAS076_F_Bendraipaskirs34IsViso" localSheetId="6">'Forma 7'!$J$96</definedName>
    <definedName name="VAS076_F_Bendraipaskirs34IsViso">'Forma 7'!$J$96</definedName>
    <definedName name="VAS076_F_Bendraipaskirs35PavirsiniuNuoteku" localSheetId="6">'Forma 7'!$N$96</definedName>
    <definedName name="VAS076_F_Bendraipaskirs35PavirsiniuNuoteku">'Forma 7'!$N$96</definedName>
    <definedName name="VAS076_F_Bendraipaskirs36KitosReguliuojamosios" localSheetId="6">'Forma 7'!$O$96</definedName>
    <definedName name="VAS076_F_Bendraipaskirs36KitosReguliuojamosios">'Forma 7'!$O$96</definedName>
    <definedName name="VAS076_F_Bendraipaskirs37KitosVeiklos" localSheetId="6">'Forma 7'!$P$96</definedName>
    <definedName name="VAS076_F_Bendraipaskirs37KitosVeiklos">'Forma 7'!$P$96</definedName>
    <definedName name="VAS076_F_Cpunktui251IS" localSheetId="6">'Forma 7'!$D$80</definedName>
    <definedName name="VAS076_F_Cpunktui251IS">'Forma 7'!$D$80</definedName>
    <definedName name="VAS076_F_Cpunktui252ApskaitosVeikla" localSheetId="6">'Forma 7'!$E$80</definedName>
    <definedName name="VAS076_F_Cpunktui252ApskaitosVeikla">'Forma 7'!$E$80</definedName>
    <definedName name="VAS076_F_Cpunktui2531GeriamojoVandens" localSheetId="6">'Forma 7'!$G$80</definedName>
    <definedName name="VAS076_F_Cpunktui2531GeriamojoVandens">'Forma 7'!$G$80</definedName>
    <definedName name="VAS076_F_Cpunktui2532GeriamojoVandens" localSheetId="6">'Forma 7'!$H$80</definedName>
    <definedName name="VAS076_F_Cpunktui2532GeriamojoVandens">'Forma 7'!$H$80</definedName>
    <definedName name="VAS076_F_Cpunktui2533GeriamojoVandens" localSheetId="6">'Forma 7'!$I$80</definedName>
    <definedName name="VAS076_F_Cpunktui2533GeriamojoVandens">'Forma 7'!$I$80</definedName>
    <definedName name="VAS076_F_Cpunktui253IsViso" localSheetId="6">'Forma 7'!$F$80</definedName>
    <definedName name="VAS076_F_Cpunktui253IsViso">'Forma 7'!$F$80</definedName>
    <definedName name="VAS076_F_Cpunktui2541NuotekuSurinkimas" localSheetId="6">'Forma 7'!$K$80</definedName>
    <definedName name="VAS076_F_Cpunktui2541NuotekuSurinkimas">'Forma 7'!$K$80</definedName>
    <definedName name="VAS076_F_Cpunktui2542NuotekuValymas" localSheetId="6">'Forma 7'!$L$80</definedName>
    <definedName name="VAS076_F_Cpunktui2542NuotekuValymas">'Forma 7'!$L$80</definedName>
    <definedName name="VAS076_F_Cpunktui2543NuotekuDumblo" localSheetId="6">'Forma 7'!$M$80</definedName>
    <definedName name="VAS076_F_Cpunktui2543NuotekuDumblo">'Forma 7'!$M$80</definedName>
    <definedName name="VAS076_F_Cpunktui254IsViso" localSheetId="6">'Forma 7'!$J$80</definedName>
    <definedName name="VAS076_F_Cpunktui254IsViso">'Forma 7'!$J$80</definedName>
    <definedName name="VAS076_F_Cpunktui255PavirsiniuNuoteku" localSheetId="6">'Forma 7'!$N$80</definedName>
    <definedName name="VAS076_F_Cpunktui255PavirsiniuNuoteku">'Forma 7'!$N$80</definedName>
    <definedName name="VAS076_F_Cpunktui256KitosReguliuojamosios" localSheetId="6">'Forma 7'!$O$80</definedName>
    <definedName name="VAS076_F_Cpunktui256KitosReguliuojamosios">'Forma 7'!$O$80</definedName>
    <definedName name="VAS076_F_Cpunktui257KitosVeiklos" localSheetId="6">'Forma 7'!$P$80</definedName>
    <definedName name="VAS076_F_Cpunktui257KitosVeiklos">'Forma 7'!$P$80</definedName>
    <definedName name="VAS076_F_Cpunktui261IS" localSheetId="6">'Forma 7'!$D$81</definedName>
    <definedName name="VAS076_F_Cpunktui261IS">'Forma 7'!$D$81</definedName>
    <definedName name="VAS076_F_Cpunktui262ApskaitosVeikla" localSheetId="6">'Forma 7'!$E$81</definedName>
    <definedName name="VAS076_F_Cpunktui262ApskaitosVeikla">'Forma 7'!$E$81</definedName>
    <definedName name="VAS076_F_Cpunktui2631GeriamojoVandens" localSheetId="6">'Forma 7'!$G$81</definedName>
    <definedName name="VAS076_F_Cpunktui2631GeriamojoVandens">'Forma 7'!$G$81</definedName>
    <definedName name="VAS076_F_Cpunktui2632GeriamojoVandens" localSheetId="6">'Forma 7'!$H$81</definedName>
    <definedName name="VAS076_F_Cpunktui2632GeriamojoVandens">'Forma 7'!$H$81</definedName>
    <definedName name="VAS076_F_Cpunktui2633GeriamojoVandens" localSheetId="6">'Forma 7'!$I$81</definedName>
    <definedName name="VAS076_F_Cpunktui2633GeriamojoVandens">'Forma 7'!$I$81</definedName>
    <definedName name="VAS076_F_Cpunktui263IsViso" localSheetId="6">'Forma 7'!$F$81</definedName>
    <definedName name="VAS076_F_Cpunktui263IsViso">'Forma 7'!$F$81</definedName>
    <definedName name="VAS076_F_Cpunktui2641NuotekuSurinkimas" localSheetId="6">'Forma 7'!$K$81</definedName>
    <definedName name="VAS076_F_Cpunktui2641NuotekuSurinkimas">'Forma 7'!$K$81</definedName>
    <definedName name="VAS076_F_Cpunktui2642NuotekuValymas" localSheetId="6">'Forma 7'!$L$81</definedName>
    <definedName name="VAS076_F_Cpunktui2642NuotekuValymas">'Forma 7'!$L$81</definedName>
    <definedName name="VAS076_F_Cpunktui2643NuotekuDumblo" localSheetId="6">'Forma 7'!$M$81</definedName>
    <definedName name="VAS076_F_Cpunktui2643NuotekuDumblo">'Forma 7'!$M$81</definedName>
    <definedName name="VAS076_F_Cpunktui264IsViso" localSheetId="6">'Forma 7'!$J$81</definedName>
    <definedName name="VAS076_F_Cpunktui264IsViso">'Forma 7'!$J$81</definedName>
    <definedName name="VAS076_F_Cpunktui265PavirsiniuNuoteku" localSheetId="6">'Forma 7'!$N$81</definedName>
    <definedName name="VAS076_F_Cpunktui265PavirsiniuNuoteku">'Forma 7'!$N$81</definedName>
    <definedName name="VAS076_F_Cpunktui266KitosReguliuojamosios" localSheetId="6">'Forma 7'!$O$81</definedName>
    <definedName name="VAS076_F_Cpunktui266KitosReguliuojamosios">'Forma 7'!$O$81</definedName>
    <definedName name="VAS076_F_Cpunktui267KitosVeiklos" localSheetId="6">'Forma 7'!$P$81</definedName>
    <definedName name="VAS076_F_Cpunktui267KitosVeiklos">'Forma 7'!$P$81</definedName>
    <definedName name="VAS076_F_Cpunktui271IS" localSheetId="6">'Forma 7'!$D$82</definedName>
    <definedName name="VAS076_F_Cpunktui271IS">'Forma 7'!$D$82</definedName>
    <definedName name="VAS076_F_Cpunktui272ApskaitosVeikla" localSheetId="6">'Forma 7'!$E$82</definedName>
    <definedName name="VAS076_F_Cpunktui272ApskaitosVeikla">'Forma 7'!$E$82</definedName>
    <definedName name="VAS076_F_Cpunktui2731GeriamojoVandens" localSheetId="6">'Forma 7'!$G$82</definedName>
    <definedName name="VAS076_F_Cpunktui2731GeriamojoVandens">'Forma 7'!$G$82</definedName>
    <definedName name="VAS076_F_Cpunktui2732GeriamojoVandens" localSheetId="6">'Forma 7'!$H$82</definedName>
    <definedName name="VAS076_F_Cpunktui2732GeriamojoVandens">'Forma 7'!$H$82</definedName>
    <definedName name="VAS076_F_Cpunktui2733GeriamojoVandens" localSheetId="6">'Forma 7'!$I$82</definedName>
    <definedName name="VAS076_F_Cpunktui2733GeriamojoVandens">'Forma 7'!$I$82</definedName>
    <definedName name="VAS076_F_Cpunktui273IsViso" localSheetId="6">'Forma 7'!$F$82</definedName>
    <definedName name="VAS076_F_Cpunktui273IsViso">'Forma 7'!$F$82</definedName>
    <definedName name="VAS076_F_Cpunktui2741NuotekuSurinkimas" localSheetId="6">'Forma 7'!$K$82</definedName>
    <definedName name="VAS076_F_Cpunktui2741NuotekuSurinkimas">'Forma 7'!$K$82</definedName>
    <definedName name="VAS076_F_Cpunktui2742NuotekuValymas" localSheetId="6">'Forma 7'!$L$82</definedName>
    <definedName name="VAS076_F_Cpunktui2742NuotekuValymas">'Forma 7'!$L$82</definedName>
    <definedName name="VAS076_F_Cpunktui2743NuotekuDumblo" localSheetId="6">'Forma 7'!$M$82</definedName>
    <definedName name="VAS076_F_Cpunktui2743NuotekuDumblo">'Forma 7'!$M$82</definedName>
    <definedName name="VAS076_F_Cpunktui274IsViso" localSheetId="6">'Forma 7'!$J$82</definedName>
    <definedName name="VAS076_F_Cpunktui274IsViso">'Forma 7'!$J$82</definedName>
    <definedName name="VAS076_F_Cpunktui275PavirsiniuNuoteku" localSheetId="6">'Forma 7'!$N$82</definedName>
    <definedName name="VAS076_F_Cpunktui275PavirsiniuNuoteku">'Forma 7'!$N$82</definedName>
    <definedName name="VAS076_F_Cpunktui276KitosReguliuojamosios" localSheetId="6">'Forma 7'!$O$82</definedName>
    <definedName name="VAS076_F_Cpunktui276KitosReguliuojamosios">'Forma 7'!$O$82</definedName>
    <definedName name="VAS076_F_Cpunktui277KitosVeiklos" localSheetId="6">'Forma 7'!$P$82</definedName>
    <definedName name="VAS076_F_Cpunktui277KitosVeiklos">'Forma 7'!$P$82</definedName>
    <definedName name="VAS076_F_Cpunktui281IS" localSheetId="6">'Forma 7'!$D$83</definedName>
    <definedName name="VAS076_F_Cpunktui281IS">'Forma 7'!$D$83</definedName>
    <definedName name="VAS076_F_Cpunktui282ApskaitosVeikla" localSheetId="6">'Forma 7'!$E$83</definedName>
    <definedName name="VAS076_F_Cpunktui282ApskaitosVeikla">'Forma 7'!$E$83</definedName>
    <definedName name="VAS076_F_Cpunktui2831GeriamojoVandens" localSheetId="6">'Forma 7'!$G$83</definedName>
    <definedName name="VAS076_F_Cpunktui2831GeriamojoVandens">'Forma 7'!$G$83</definedName>
    <definedName name="VAS076_F_Cpunktui2832GeriamojoVandens" localSheetId="6">'Forma 7'!$H$83</definedName>
    <definedName name="VAS076_F_Cpunktui2832GeriamojoVandens">'Forma 7'!$H$83</definedName>
    <definedName name="VAS076_F_Cpunktui2833GeriamojoVandens" localSheetId="6">'Forma 7'!$I$83</definedName>
    <definedName name="VAS076_F_Cpunktui2833GeriamojoVandens">'Forma 7'!$I$83</definedName>
    <definedName name="VAS076_F_Cpunktui283IsViso" localSheetId="6">'Forma 7'!$F$83</definedName>
    <definedName name="VAS076_F_Cpunktui283IsViso">'Forma 7'!$F$83</definedName>
    <definedName name="VAS076_F_Cpunktui2841NuotekuSurinkimas" localSheetId="6">'Forma 7'!$K$83</definedName>
    <definedName name="VAS076_F_Cpunktui2841NuotekuSurinkimas">'Forma 7'!$K$83</definedName>
    <definedName name="VAS076_F_Cpunktui2842NuotekuValymas" localSheetId="6">'Forma 7'!$L$83</definedName>
    <definedName name="VAS076_F_Cpunktui2842NuotekuValymas">'Forma 7'!$L$83</definedName>
    <definedName name="VAS076_F_Cpunktui2843NuotekuDumblo" localSheetId="6">'Forma 7'!$M$83</definedName>
    <definedName name="VAS076_F_Cpunktui2843NuotekuDumblo">'Forma 7'!$M$83</definedName>
    <definedName name="VAS076_F_Cpunktui284IsViso" localSheetId="6">'Forma 7'!$J$83</definedName>
    <definedName name="VAS076_F_Cpunktui284IsViso">'Forma 7'!$J$83</definedName>
    <definedName name="VAS076_F_Cpunktui285PavirsiniuNuoteku" localSheetId="6">'Forma 7'!$N$83</definedName>
    <definedName name="VAS076_F_Cpunktui285PavirsiniuNuoteku">'Forma 7'!$N$83</definedName>
    <definedName name="VAS076_F_Cpunktui286KitosReguliuojamosios" localSheetId="6">'Forma 7'!$O$83</definedName>
    <definedName name="VAS076_F_Cpunktui286KitosReguliuojamosios">'Forma 7'!$O$83</definedName>
    <definedName name="VAS076_F_Cpunktui287KitosVeiklos" localSheetId="6">'Forma 7'!$P$83</definedName>
    <definedName name="VAS076_F_Cpunktui287KitosVeiklos">'Forma 7'!$P$83</definedName>
    <definedName name="VAS076_F_Cpunktui291IS" localSheetId="6">'Forma 7'!$D$84</definedName>
    <definedName name="VAS076_F_Cpunktui291IS">'Forma 7'!$D$84</definedName>
    <definedName name="VAS076_F_Cpunktui292ApskaitosVeikla" localSheetId="6">'Forma 7'!$E$84</definedName>
    <definedName name="VAS076_F_Cpunktui292ApskaitosVeikla">'Forma 7'!$E$84</definedName>
    <definedName name="VAS076_F_Cpunktui2931GeriamojoVandens" localSheetId="6">'Forma 7'!$G$84</definedName>
    <definedName name="VAS076_F_Cpunktui2931GeriamojoVandens">'Forma 7'!$G$84</definedName>
    <definedName name="VAS076_F_Cpunktui2932GeriamojoVandens" localSheetId="6">'Forma 7'!$H$84</definedName>
    <definedName name="VAS076_F_Cpunktui2932GeriamojoVandens">'Forma 7'!$H$84</definedName>
    <definedName name="VAS076_F_Cpunktui2933GeriamojoVandens" localSheetId="6">'Forma 7'!$I$84</definedName>
    <definedName name="VAS076_F_Cpunktui2933GeriamojoVandens">'Forma 7'!$I$84</definedName>
    <definedName name="VAS076_F_Cpunktui293IsViso" localSheetId="6">'Forma 7'!$F$84</definedName>
    <definedName name="VAS076_F_Cpunktui293IsViso">'Forma 7'!$F$84</definedName>
    <definedName name="VAS076_F_Cpunktui2941NuotekuSurinkimas" localSheetId="6">'Forma 7'!$K$84</definedName>
    <definedName name="VAS076_F_Cpunktui2941NuotekuSurinkimas">'Forma 7'!$K$84</definedName>
    <definedName name="VAS076_F_Cpunktui2942NuotekuValymas" localSheetId="6">'Forma 7'!$L$84</definedName>
    <definedName name="VAS076_F_Cpunktui2942NuotekuValymas">'Forma 7'!$L$84</definedName>
    <definedName name="VAS076_F_Cpunktui2943NuotekuDumblo" localSheetId="6">'Forma 7'!$M$84</definedName>
    <definedName name="VAS076_F_Cpunktui2943NuotekuDumblo">'Forma 7'!$M$84</definedName>
    <definedName name="VAS076_F_Cpunktui294IsViso" localSheetId="6">'Forma 7'!$J$84</definedName>
    <definedName name="VAS076_F_Cpunktui294IsViso">'Forma 7'!$J$84</definedName>
    <definedName name="VAS076_F_Cpunktui295PavirsiniuNuoteku" localSheetId="6">'Forma 7'!$N$84</definedName>
    <definedName name="VAS076_F_Cpunktui295PavirsiniuNuoteku">'Forma 7'!$N$84</definedName>
    <definedName name="VAS076_F_Cpunktui296KitosReguliuojamosios" localSheetId="6">'Forma 7'!$O$84</definedName>
    <definedName name="VAS076_F_Cpunktui296KitosReguliuojamosios">'Forma 7'!$O$84</definedName>
    <definedName name="VAS076_F_Cpunktui297KitosVeiklos" localSheetId="6">'Forma 7'!$P$84</definedName>
    <definedName name="VAS076_F_Cpunktui297KitosVeiklos">'Forma 7'!$P$84</definedName>
    <definedName name="VAS076_F_Cpunktui301IS" localSheetId="6">'Forma 7'!$D$85</definedName>
    <definedName name="VAS076_F_Cpunktui301IS">'Forma 7'!$D$85</definedName>
    <definedName name="VAS076_F_Cpunktui302ApskaitosVeikla" localSheetId="6">'Forma 7'!$E$85</definedName>
    <definedName name="VAS076_F_Cpunktui302ApskaitosVeikla">'Forma 7'!$E$85</definedName>
    <definedName name="VAS076_F_Cpunktui3031GeriamojoVandens" localSheetId="6">'Forma 7'!$G$85</definedName>
    <definedName name="VAS076_F_Cpunktui3031GeriamojoVandens">'Forma 7'!$G$85</definedName>
    <definedName name="VAS076_F_Cpunktui3032GeriamojoVandens" localSheetId="6">'Forma 7'!$H$85</definedName>
    <definedName name="VAS076_F_Cpunktui3032GeriamojoVandens">'Forma 7'!$H$85</definedName>
    <definedName name="VAS076_F_Cpunktui3033GeriamojoVandens" localSheetId="6">'Forma 7'!$I$85</definedName>
    <definedName name="VAS076_F_Cpunktui3033GeriamojoVandens">'Forma 7'!$I$85</definedName>
    <definedName name="VAS076_F_Cpunktui303IsViso" localSheetId="6">'Forma 7'!$F$85</definedName>
    <definedName name="VAS076_F_Cpunktui303IsViso">'Forma 7'!$F$85</definedName>
    <definedName name="VAS076_F_Cpunktui3041NuotekuSurinkimas" localSheetId="6">'Forma 7'!$K$85</definedName>
    <definedName name="VAS076_F_Cpunktui3041NuotekuSurinkimas">'Forma 7'!$K$85</definedName>
    <definedName name="VAS076_F_Cpunktui3042NuotekuValymas" localSheetId="6">'Forma 7'!$L$85</definedName>
    <definedName name="VAS076_F_Cpunktui3042NuotekuValymas">'Forma 7'!$L$85</definedName>
    <definedName name="VAS076_F_Cpunktui3043NuotekuDumblo" localSheetId="6">'Forma 7'!$M$85</definedName>
    <definedName name="VAS076_F_Cpunktui3043NuotekuDumblo">'Forma 7'!$M$85</definedName>
    <definedName name="VAS076_F_Cpunktui304IsViso" localSheetId="6">'Forma 7'!$J$85</definedName>
    <definedName name="VAS076_F_Cpunktui304IsViso">'Forma 7'!$J$85</definedName>
    <definedName name="VAS076_F_Cpunktui305PavirsiniuNuoteku" localSheetId="6">'Forma 7'!$N$85</definedName>
    <definedName name="VAS076_F_Cpunktui305PavirsiniuNuoteku">'Forma 7'!$N$85</definedName>
    <definedName name="VAS076_F_Cpunktui306KitosReguliuojamosios" localSheetId="6">'Forma 7'!$O$85</definedName>
    <definedName name="VAS076_F_Cpunktui306KitosReguliuojamosios">'Forma 7'!$O$85</definedName>
    <definedName name="VAS076_F_Cpunktui307KitosVeiklos" localSheetId="6">'Forma 7'!$P$85</definedName>
    <definedName name="VAS076_F_Cpunktui307KitosVeiklos">'Forma 7'!$P$85</definedName>
    <definedName name="VAS076_F_Cpunktui311IS" localSheetId="6">'Forma 7'!$D$86</definedName>
    <definedName name="VAS076_F_Cpunktui311IS">'Forma 7'!$D$86</definedName>
    <definedName name="VAS076_F_Cpunktui312ApskaitosVeikla" localSheetId="6">'Forma 7'!$E$86</definedName>
    <definedName name="VAS076_F_Cpunktui312ApskaitosVeikla">'Forma 7'!$E$86</definedName>
    <definedName name="VAS076_F_Cpunktui3131GeriamojoVandens" localSheetId="6">'Forma 7'!$G$86</definedName>
    <definedName name="VAS076_F_Cpunktui3131GeriamojoVandens">'Forma 7'!$G$86</definedName>
    <definedName name="VAS076_F_Cpunktui3132GeriamojoVandens" localSheetId="6">'Forma 7'!$H$86</definedName>
    <definedName name="VAS076_F_Cpunktui3132GeriamojoVandens">'Forma 7'!$H$86</definedName>
    <definedName name="VAS076_F_Cpunktui3133GeriamojoVandens" localSheetId="6">'Forma 7'!$I$86</definedName>
    <definedName name="VAS076_F_Cpunktui3133GeriamojoVandens">'Forma 7'!$I$86</definedName>
    <definedName name="VAS076_F_Cpunktui313IsViso" localSheetId="6">'Forma 7'!$F$86</definedName>
    <definedName name="VAS076_F_Cpunktui313IsViso">'Forma 7'!$F$86</definedName>
    <definedName name="VAS076_F_Cpunktui3141NuotekuSurinkimas" localSheetId="6">'Forma 7'!$K$86</definedName>
    <definedName name="VAS076_F_Cpunktui3141NuotekuSurinkimas">'Forma 7'!$K$86</definedName>
    <definedName name="VAS076_F_Cpunktui3142NuotekuValymas" localSheetId="6">'Forma 7'!$L$86</definedName>
    <definedName name="VAS076_F_Cpunktui3142NuotekuValymas">'Forma 7'!$L$86</definedName>
    <definedName name="VAS076_F_Cpunktui3143NuotekuDumblo" localSheetId="6">'Forma 7'!$M$86</definedName>
    <definedName name="VAS076_F_Cpunktui3143NuotekuDumblo">'Forma 7'!$M$86</definedName>
    <definedName name="VAS076_F_Cpunktui314IsViso" localSheetId="6">'Forma 7'!$J$86</definedName>
    <definedName name="VAS076_F_Cpunktui314IsViso">'Forma 7'!$J$86</definedName>
    <definedName name="VAS076_F_Cpunktui315PavirsiniuNuoteku" localSheetId="6">'Forma 7'!$N$86</definedName>
    <definedName name="VAS076_F_Cpunktui315PavirsiniuNuoteku">'Forma 7'!$N$86</definedName>
    <definedName name="VAS076_F_Cpunktui316KitosReguliuojamosios" localSheetId="6">'Forma 7'!$O$86</definedName>
    <definedName name="VAS076_F_Cpunktui316KitosReguliuojamosios">'Forma 7'!$O$86</definedName>
    <definedName name="VAS076_F_Cpunktui317KitosVeiklos" localSheetId="6">'Forma 7'!$P$86</definedName>
    <definedName name="VAS076_F_Cpunktui317KitosVeiklos">'Forma 7'!$P$86</definedName>
    <definedName name="VAS076_F_Cpunktui321IS" localSheetId="6">'Forma 7'!$D$87</definedName>
    <definedName name="VAS076_F_Cpunktui321IS">'Forma 7'!$D$87</definedName>
    <definedName name="VAS076_F_Cpunktui322ApskaitosVeikla" localSheetId="6">'Forma 7'!$E$87</definedName>
    <definedName name="VAS076_F_Cpunktui322ApskaitosVeikla">'Forma 7'!$E$87</definedName>
    <definedName name="VAS076_F_Cpunktui3231GeriamojoVandens" localSheetId="6">'Forma 7'!$G$87</definedName>
    <definedName name="VAS076_F_Cpunktui3231GeriamojoVandens">'Forma 7'!$G$87</definedName>
    <definedName name="VAS076_F_Cpunktui3232GeriamojoVandens" localSheetId="6">'Forma 7'!$H$87</definedName>
    <definedName name="VAS076_F_Cpunktui3232GeriamojoVandens">'Forma 7'!$H$87</definedName>
    <definedName name="VAS076_F_Cpunktui3233GeriamojoVandens" localSheetId="6">'Forma 7'!$I$87</definedName>
    <definedName name="VAS076_F_Cpunktui3233GeriamojoVandens">'Forma 7'!$I$87</definedName>
    <definedName name="VAS076_F_Cpunktui323IsViso" localSheetId="6">'Forma 7'!$F$87</definedName>
    <definedName name="VAS076_F_Cpunktui323IsViso">'Forma 7'!$F$87</definedName>
    <definedName name="VAS076_F_Cpunktui3241NuotekuSurinkimas" localSheetId="6">'Forma 7'!$K$87</definedName>
    <definedName name="VAS076_F_Cpunktui3241NuotekuSurinkimas">'Forma 7'!$K$87</definedName>
    <definedName name="VAS076_F_Cpunktui3242NuotekuValymas" localSheetId="6">'Forma 7'!$L$87</definedName>
    <definedName name="VAS076_F_Cpunktui3242NuotekuValymas">'Forma 7'!$L$87</definedName>
    <definedName name="VAS076_F_Cpunktui3243NuotekuDumblo" localSheetId="6">'Forma 7'!$M$87</definedName>
    <definedName name="VAS076_F_Cpunktui3243NuotekuDumblo">'Forma 7'!$M$87</definedName>
    <definedName name="VAS076_F_Cpunktui324IsViso" localSheetId="6">'Forma 7'!$J$87</definedName>
    <definedName name="VAS076_F_Cpunktui324IsViso">'Forma 7'!$J$87</definedName>
    <definedName name="VAS076_F_Cpunktui325PavirsiniuNuoteku" localSheetId="6">'Forma 7'!$N$87</definedName>
    <definedName name="VAS076_F_Cpunktui325PavirsiniuNuoteku">'Forma 7'!$N$87</definedName>
    <definedName name="VAS076_F_Cpunktui326KitosReguliuojamosios" localSheetId="6">'Forma 7'!$O$87</definedName>
    <definedName name="VAS076_F_Cpunktui326KitosReguliuojamosios">'Forma 7'!$O$87</definedName>
    <definedName name="VAS076_F_Cpunktui327KitosVeiklos" localSheetId="6">'Forma 7'!$P$87</definedName>
    <definedName name="VAS076_F_Cpunktui327KitosVeiklos">'Forma 7'!$P$87</definedName>
    <definedName name="VAS076_F_Cpunktui331IS" localSheetId="6">'Forma 7'!$D$88</definedName>
    <definedName name="VAS076_F_Cpunktui331IS">'Forma 7'!$D$88</definedName>
    <definedName name="VAS076_F_Cpunktui332ApskaitosVeikla" localSheetId="6">'Forma 7'!$E$88</definedName>
    <definedName name="VAS076_F_Cpunktui332ApskaitosVeikla">'Forma 7'!$E$88</definedName>
    <definedName name="VAS076_F_Cpunktui3331GeriamojoVandens" localSheetId="6">'Forma 7'!$G$88</definedName>
    <definedName name="VAS076_F_Cpunktui3331GeriamojoVandens">'Forma 7'!$G$88</definedName>
    <definedName name="VAS076_F_Cpunktui3332GeriamojoVandens" localSheetId="6">'Forma 7'!$H$88</definedName>
    <definedName name="VAS076_F_Cpunktui3332GeriamojoVandens">'Forma 7'!$H$88</definedName>
    <definedName name="VAS076_F_Cpunktui3333GeriamojoVandens" localSheetId="6">'Forma 7'!$I$88</definedName>
    <definedName name="VAS076_F_Cpunktui3333GeriamojoVandens">'Forma 7'!$I$88</definedName>
    <definedName name="VAS076_F_Cpunktui333IsViso" localSheetId="6">'Forma 7'!$F$88</definedName>
    <definedName name="VAS076_F_Cpunktui333IsViso">'Forma 7'!$F$88</definedName>
    <definedName name="VAS076_F_Cpunktui3341NuotekuSurinkimas" localSheetId="6">'Forma 7'!$K$88</definedName>
    <definedName name="VAS076_F_Cpunktui3341NuotekuSurinkimas">'Forma 7'!$K$88</definedName>
    <definedName name="VAS076_F_Cpunktui3342NuotekuValymas" localSheetId="6">'Forma 7'!$L$88</definedName>
    <definedName name="VAS076_F_Cpunktui3342NuotekuValymas">'Forma 7'!$L$88</definedName>
    <definedName name="VAS076_F_Cpunktui3343NuotekuDumblo" localSheetId="6">'Forma 7'!$M$88</definedName>
    <definedName name="VAS076_F_Cpunktui3343NuotekuDumblo">'Forma 7'!$M$88</definedName>
    <definedName name="VAS076_F_Cpunktui334IsViso" localSheetId="6">'Forma 7'!$J$88</definedName>
    <definedName name="VAS076_F_Cpunktui334IsViso">'Forma 7'!$J$88</definedName>
    <definedName name="VAS076_F_Cpunktui335PavirsiniuNuoteku" localSheetId="6">'Forma 7'!$N$88</definedName>
    <definedName name="VAS076_F_Cpunktui335PavirsiniuNuoteku">'Forma 7'!$N$88</definedName>
    <definedName name="VAS076_F_Cpunktui336KitosReguliuojamosios" localSheetId="6">'Forma 7'!$O$88</definedName>
    <definedName name="VAS076_F_Cpunktui336KitosReguliuojamosios">'Forma 7'!$O$88</definedName>
    <definedName name="VAS076_F_Cpunktui337KitosVeiklos" localSheetId="6">'Forma 7'!$P$88</definedName>
    <definedName name="VAS076_F_Cpunktui337KitosVeiklos">'Forma 7'!$P$88</definedName>
    <definedName name="VAS076_F_Cpunktui341IS" localSheetId="6">'Forma 7'!$D$89</definedName>
    <definedName name="VAS076_F_Cpunktui341IS">'Forma 7'!$D$89</definedName>
    <definedName name="VAS076_F_Cpunktui342ApskaitosVeikla" localSheetId="6">'Forma 7'!$E$89</definedName>
    <definedName name="VAS076_F_Cpunktui342ApskaitosVeikla">'Forma 7'!$E$89</definedName>
    <definedName name="VAS076_F_Cpunktui3431GeriamojoVandens" localSheetId="6">'Forma 7'!$G$89</definedName>
    <definedName name="VAS076_F_Cpunktui3431GeriamojoVandens">'Forma 7'!$G$89</definedName>
    <definedName name="VAS076_F_Cpunktui3432GeriamojoVandens" localSheetId="6">'Forma 7'!$H$89</definedName>
    <definedName name="VAS076_F_Cpunktui3432GeriamojoVandens">'Forma 7'!$H$89</definedName>
    <definedName name="VAS076_F_Cpunktui3433GeriamojoVandens" localSheetId="6">'Forma 7'!$I$89</definedName>
    <definedName name="VAS076_F_Cpunktui3433GeriamojoVandens">'Forma 7'!$I$89</definedName>
    <definedName name="VAS076_F_Cpunktui343IsViso" localSheetId="6">'Forma 7'!$F$89</definedName>
    <definedName name="VAS076_F_Cpunktui343IsViso">'Forma 7'!$F$89</definedName>
    <definedName name="VAS076_F_Cpunktui3441NuotekuSurinkimas" localSheetId="6">'Forma 7'!$K$89</definedName>
    <definedName name="VAS076_F_Cpunktui3441NuotekuSurinkimas">'Forma 7'!$K$89</definedName>
    <definedName name="VAS076_F_Cpunktui3442NuotekuValymas" localSheetId="6">'Forma 7'!$L$89</definedName>
    <definedName name="VAS076_F_Cpunktui3442NuotekuValymas">'Forma 7'!$L$89</definedName>
    <definedName name="VAS076_F_Cpunktui3443NuotekuDumblo" localSheetId="6">'Forma 7'!$M$89</definedName>
    <definedName name="VAS076_F_Cpunktui3443NuotekuDumblo">'Forma 7'!$M$89</definedName>
    <definedName name="VAS076_F_Cpunktui344IsViso" localSheetId="6">'Forma 7'!$J$89</definedName>
    <definedName name="VAS076_F_Cpunktui344IsViso">'Forma 7'!$J$89</definedName>
    <definedName name="VAS076_F_Cpunktui345PavirsiniuNuoteku" localSheetId="6">'Forma 7'!$N$89</definedName>
    <definedName name="VAS076_F_Cpunktui345PavirsiniuNuoteku">'Forma 7'!$N$89</definedName>
    <definedName name="VAS076_F_Cpunktui346KitosReguliuojamosios" localSheetId="6">'Forma 7'!$O$89</definedName>
    <definedName name="VAS076_F_Cpunktui346KitosReguliuojamosios">'Forma 7'!$O$89</definedName>
    <definedName name="VAS076_F_Cpunktui347KitosVeiklos" localSheetId="6">'Forma 7'!$P$89</definedName>
    <definedName name="VAS076_F_Cpunktui347KitosVeiklos">'Forma 7'!$P$89</definedName>
    <definedName name="VAS076_F_Cpunktui351IS" localSheetId="6">'Forma 7'!$D$90</definedName>
    <definedName name="VAS076_F_Cpunktui351IS">'Forma 7'!$D$90</definedName>
    <definedName name="VAS076_F_Cpunktui352ApskaitosVeikla" localSheetId="6">'Forma 7'!$E$90</definedName>
    <definedName name="VAS076_F_Cpunktui352ApskaitosVeikla">'Forma 7'!$E$90</definedName>
    <definedName name="VAS076_F_Cpunktui3531GeriamojoVandens" localSheetId="6">'Forma 7'!$G$90</definedName>
    <definedName name="VAS076_F_Cpunktui3531GeriamojoVandens">'Forma 7'!$G$90</definedName>
    <definedName name="VAS076_F_Cpunktui3532GeriamojoVandens" localSheetId="6">'Forma 7'!$H$90</definedName>
    <definedName name="VAS076_F_Cpunktui3532GeriamojoVandens">'Forma 7'!$H$90</definedName>
    <definedName name="VAS076_F_Cpunktui3533GeriamojoVandens" localSheetId="6">'Forma 7'!$I$90</definedName>
    <definedName name="VAS076_F_Cpunktui3533GeriamojoVandens">'Forma 7'!$I$90</definedName>
    <definedName name="VAS076_F_Cpunktui353IsViso" localSheetId="6">'Forma 7'!$F$90</definedName>
    <definedName name="VAS076_F_Cpunktui353IsViso">'Forma 7'!$F$90</definedName>
    <definedName name="VAS076_F_Cpunktui3541NuotekuSurinkimas" localSheetId="6">'Forma 7'!$K$90</definedName>
    <definedName name="VAS076_F_Cpunktui3541NuotekuSurinkimas">'Forma 7'!$K$90</definedName>
    <definedName name="VAS076_F_Cpunktui3542NuotekuValymas" localSheetId="6">'Forma 7'!$L$90</definedName>
    <definedName name="VAS076_F_Cpunktui3542NuotekuValymas">'Forma 7'!$L$90</definedName>
    <definedName name="VAS076_F_Cpunktui3543NuotekuDumblo" localSheetId="6">'Forma 7'!$M$90</definedName>
    <definedName name="VAS076_F_Cpunktui3543NuotekuDumblo">'Forma 7'!$M$90</definedName>
    <definedName name="VAS076_F_Cpunktui354IsViso" localSheetId="6">'Forma 7'!$J$90</definedName>
    <definedName name="VAS076_F_Cpunktui354IsViso">'Forma 7'!$J$90</definedName>
    <definedName name="VAS076_F_Cpunktui355PavirsiniuNuoteku" localSheetId="6">'Forma 7'!$N$90</definedName>
    <definedName name="VAS076_F_Cpunktui355PavirsiniuNuoteku">'Forma 7'!$N$90</definedName>
    <definedName name="VAS076_F_Cpunktui356KitosReguliuojamosios" localSheetId="6">'Forma 7'!$O$90</definedName>
    <definedName name="VAS076_F_Cpunktui356KitosReguliuojamosios">'Forma 7'!$O$90</definedName>
    <definedName name="VAS076_F_Cpunktui357KitosVeiklos" localSheetId="6">'Forma 7'!$P$90</definedName>
    <definedName name="VAS076_F_Cpunktui357KitosVeiklos">'Forma 7'!$P$90</definedName>
    <definedName name="VAS076_F_Cpunktui361IS" localSheetId="6">'Forma 7'!$D$91</definedName>
    <definedName name="VAS076_F_Cpunktui361IS">'Forma 7'!$D$91</definedName>
    <definedName name="VAS076_F_Cpunktui362ApskaitosVeikla" localSheetId="6">'Forma 7'!$E$91</definedName>
    <definedName name="VAS076_F_Cpunktui362ApskaitosVeikla">'Forma 7'!$E$91</definedName>
    <definedName name="VAS076_F_Cpunktui3631GeriamojoVandens" localSheetId="6">'Forma 7'!$G$91</definedName>
    <definedName name="VAS076_F_Cpunktui3631GeriamojoVandens">'Forma 7'!$G$91</definedName>
    <definedName name="VAS076_F_Cpunktui3632GeriamojoVandens" localSheetId="6">'Forma 7'!$H$91</definedName>
    <definedName name="VAS076_F_Cpunktui3632GeriamojoVandens">'Forma 7'!$H$91</definedName>
    <definedName name="VAS076_F_Cpunktui3633GeriamojoVandens" localSheetId="6">'Forma 7'!$I$91</definedName>
    <definedName name="VAS076_F_Cpunktui3633GeriamojoVandens">'Forma 7'!$I$91</definedName>
    <definedName name="VAS076_F_Cpunktui363IsViso" localSheetId="6">'Forma 7'!$F$91</definedName>
    <definedName name="VAS076_F_Cpunktui363IsViso">'Forma 7'!$F$91</definedName>
    <definedName name="VAS076_F_Cpunktui3641NuotekuSurinkimas" localSheetId="6">'Forma 7'!$K$91</definedName>
    <definedName name="VAS076_F_Cpunktui3641NuotekuSurinkimas">'Forma 7'!$K$91</definedName>
    <definedName name="VAS076_F_Cpunktui3642NuotekuValymas" localSheetId="6">'Forma 7'!$L$91</definedName>
    <definedName name="VAS076_F_Cpunktui3642NuotekuValymas">'Forma 7'!$L$91</definedName>
    <definedName name="VAS076_F_Cpunktui3643NuotekuDumblo" localSheetId="6">'Forma 7'!$M$91</definedName>
    <definedName name="VAS076_F_Cpunktui3643NuotekuDumblo">'Forma 7'!$M$91</definedName>
    <definedName name="VAS076_F_Cpunktui364IsViso" localSheetId="6">'Forma 7'!$J$91</definedName>
    <definedName name="VAS076_F_Cpunktui364IsViso">'Forma 7'!$J$91</definedName>
    <definedName name="VAS076_F_Cpunktui365PavirsiniuNuoteku" localSheetId="6">'Forma 7'!$N$91</definedName>
    <definedName name="VAS076_F_Cpunktui365PavirsiniuNuoteku">'Forma 7'!$N$91</definedName>
    <definedName name="VAS076_F_Cpunktui366KitosReguliuojamosios" localSheetId="6">'Forma 7'!$O$91</definedName>
    <definedName name="VAS076_F_Cpunktui366KitosReguliuojamosios">'Forma 7'!$O$91</definedName>
    <definedName name="VAS076_F_Cpunktui367KitosVeiklos" localSheetId="6">'Forma 7'!$P$91</definedName>
    <definedName name="VAS076_F_Cpunktui367KitosVeiklos">'Forma 7'!$P$91</definedName>
    <definedName name="VAS076_F_Cpunktui371IS" localSheetId="6">'Forma 7'!$D$92</definedName>
    <definedName name="VAS076_F_Cpunktui371IS">'Forma 7'!$D$92</definedName>
    <definedName name="VAS076_F_Cpunktui372ApskaitosVeikla" localSheetId="6">'Forma 7'!$E$92</definedName>
    <definedName name="VAS076_F_Cpunktui372ApskaitosVeikla">'Forma 7'!$E$92</definedName>
    <definedName name="VAS076_F_Cpunktui3731GeriamojoVandens" localSheetId="6">'Forma 7'!$G$92</definedName>
    <definedName name="VAS076_F_Cpunktui3731GeriamojoVandens">'Forma 7'!$G$92</definedName>
    <definedName name="VAS076_F_Cpunktui3732GeriamojoVandens" localSheetId="6">'Forma 7'!$H$92</definedName>
    <definedName name="VAS076_F_Cpunktui3732GeriamojoVandens">'Forma 7'!$H$92</definedName>
    <definedName name="VAS076_F_Cpunktui3733GeriamojoVandens" localSheetId="6">'Forma 7'!$I$92</definedName>
    <definedName name="VAS076_F_Cpunktui3733GeriamojoVandens">'Forma 7'!$I$92</definedName>
    <definedName name="VAS076_F_Cpunktui373IsViso" localSheetId="6">'Forma 7'!$F$92</definedName>
    <definedName name="VAS076_F_Cpunktui373IsViso">'Forma 7'!$F$92</definedName>
    <definedName name="VAS076_F_Cpunktui3741NuotekuSurinkimas" localSheetId="6">'Forma 7'!$K$92</definedName>
    <definedName name="VAS076_F_Cpunktui3741NuotekuSurinkimas">'Forma 7'!$K$92</definedName>
    <definedName name="VAS076_F_Cpunktui3742NuotekuValymas" localSheetId="6">'Forma 7'!$L$92</definedName>
    <definedName name="VAS076_F_Cpunktui3742NuotekuValymas">'Forma 7'!$L$92</definedName>
    <definedName name="VAS076_F_Cpunktui3743NuotekuDumblo" localSheetId="6">'Forma 7'!$M$92</definedName>
    <definedName name="VAS076_F_Cpunktui3743NuotekuDumblo">'Forma 7'!$M$92</definedName>
    <definedName name="VAS076_F_Cpunktui374IsViso" localSheetId="6">'Forma 7'!$J$92</definedName>
    <definedName name="VAS076_F_Cpunktui374IsViso">'Forma 7'!$J$92</definedName>
    <definedName name="VAS076_F_Cpunktui375PavirsiniuNuoteku" localSheetId="6">'Forma 7'!$N$92</definedName>
    <definedName name="VAS076_F_Cpunktui375PavirsiniuNuoteku">'Forma 7'!$N$92</definedName>
    <definedName name="VAS076_F_Cpunktui376KitosReguliuojamosios" localSheetId="6">'Forma 7'!$O$92</definedName>
    <definedName name="VAS076_F_Cpunktui376KitosReguliuojamosios">'Forma 7'!$O$92</definedName>
    <definedName name="VAS076_F_Cpunktui377KitosVeiklos" localSheetId="6">'Forma 7'!$P$92</definedName>
    <definedName name="VAS076_F_Cpunktui377KitosVeiklos">'Forma 7'!$P$92</definedName>
    <definedName name="VAS076_F_Cpunktui381IS" localSheetId="6">'Forma 7'!$D$93</definedName>
    <definedName name="VAS076_F_Cpunktui381IS">'Forma 7'!$D$93</definedName>
    <definedName name="VAS076_F_Cpunktui382ApskaitosVeikla" localSheetId="6">'Forma 7'!$E$93</definedName>
    <definedName name="VAS076_F_Cpunktui382ApskaitosVeikla">'Forma 7'!$E$93</definedName>
    <definedName name="VAS076_F_Cpunktui3831GeriamojoVandens" localSheetId="6">'Forma 7'!$G$93</definedName>
    <definedName name="VAS076_F_Cpunktui3831GeriamojoVandens">'Forma 7'!$G$93</definedName>
    <definedName name="VAS076_F_Cpunktui3832GeriamojoVandens" localSheetId="6">'Forma 7'!$H$93</definedName>
    <definedName name="VAS076_F_Cpunktui3832GeriamojoVandens">'Forma 7'!$H$93</definedName>
    <definedName name="VAS076_F_Cpunktui3833GeriamojoVandens" localSheetId="6">'Forma 7'!$I$93</definedName>
    <definedName name="VAS076_F_Cpunktui3833GeriamojoVandens">'Forma 7'!$I$93</definedName>
    <definedName name="VAS076_F_Cpunktui383IsViso" localSheetId="6">'Forma 7'!$F$93</definedName>
    <definedName name="VAS076_F_Cpunktui383IsViso">'Forma 7'!$F$93</definedName>
    <definedName name="VAS076_F_Cpunktui3841NuotekuSurinkimas" localSheetId="6">'Forma 7'!$K$93</definedName>
    <definedName name="VAS076_F_Cpunktui3841NuotekuSurinkimas">'Forma 7'!$K$93</definedName>
    <definedName name="VAS076_F_Cpunktui3842NuotekuValymas" localSheetId="6">'Forma 7'!$L$93</definedName>
    <definedName name="VAS076_F_Cpunktui3842NuotekuValymas">'Forma 7'!$L$93</definedName>
    <definedName name="VAS076_F_Cpunktui3843NuotekuDumblo" localSheetId="6">'Forma 7'!$M$93</definedName>
    <definedName name="VAS076_F_Cpunktui3843NuotekuDumblo">'Forma 7'!$M$93</definedName>
    <definedName name="VAS076_F_Cpunktui384IsViso" localSheetId="6">'Forma 7'!$J$93</definedName>
    <definedName name="VAS076_F_Cpunktui384IsViso">'Forma 7'!$J$93</definedName>
    <definedName name="VAS076_F_Cpunktui385PavirsiniuNuoteku" localSheetId="6">'Forma 7'!$N$93</definedName>
    <definedName name="VAS076_F_Cpunktui385PavirsiniuNuoteku">'Forma 7'!$N$93</definedName>
    <definedName name="VAS076_F_Cpunktui386KitosReguliuojamosios" localSheetId="6">'Forma 7'!$O$93</definedName>
    <definedName name="VAS076_F_Cpunktui386KitosReguliuojamosios">'Forma 7'!$O$93</definedName>
    <definedName name="VAS076_F_Cpunktui387KitosVeiklos" localSheetId="6">'Forma 7'!$P$93</definedName>
    <definedName name="VAS076_F_Cpunktui387KitosVeiklos">'Forma 7'!$P$93</definedName>
    <definedName name="VAS076_F_Cpunktui391IS" localSheetId="6">'Forma 7'!$D$94</definedName>
    <definedName name="VAS076_F_Cpunktui391IS">'Forma 7'!$D$94</definedName>
    <definedName name="VAS076_F_Cpunktui392ApskaitosVeikla" localSheetId="6">'Forma 7'!$E$94</definedName>
    <definedName name="VAS076_F_Cpunktui392ApskaitosVeikla">'Forma 7'!$E$94</definedName>
    <definedName name="VAS076_F_Cpunktui3931GeriamojoVandens" localSheetId="6">'Forma 7'!$G$94</definedName>
    <definedName name="VAS076_F_Cpunktui3931GeriamojoVandens">'Forma 7'!$G$94</definedName>
    <definedName name="VAS076_F_Cpunktui3932GeriamojoVandens" localSheetId="6">'Forma 7'!$H$94</definedName>
    <definedName name="VAS076_F_Cpunktui3932GeriamojoVandens">'Forma 7'!$H$94</definedName>
    <definedName name="VAS076_F_Cpunktui3933GeriamojoVandens" localSheetId="6">'Forma 7'!$I$94</definedName>
    <definedName name="VAS076_F_Cpunktui3933GeriamojoVandens">'Forma 7'!$I$94</definedName>
    <definedName name="VAS076_F_Cpunktui393IsViso" localSheetId="6">'Forma 7'!$F$94</definedName>
    <definedName name="VAS076_F_Cpunktui393IsViso">'Forma 7'!$F$94</definedName>
    <definedName name="VAS076_F_Cpunktui3941NuotekuSurinkimas" localSheetId="6">'Forma 7'!$K$94</definedName>
    <definedName name="VAS076_F_Cpunktui3941NuotekuSurinkimas">'Forma 7'!$K$94</definedName>
    <definedName name="VAS076_F_Cpunktui3942NuotekuValymas" localSheetId="6">'Forma 7'!$L$94</definedName>
    <definedName name="VAS076_F_Cpunktui3942NuotekuValymas">'Forma 7'!$L$94</definedName>
    <definedName name="VAS076_F_Cpunktui3943NuotekuDumblo" localSheetId="6">'Forma 7'!$M$94</definedName>
    <definedName name="VAS076_F_Cpunktui3943NuotekuDumblo">'Forma 7'!$M$94</definedName>
    <definedName name="VAS076_F_Cpunktui394IsViso" localSheetId="6">'Forma 7'!$J$94</definedName>
    <definedName name="VAS076_F_Cpunktui394IsViso">'Forma 7'!$J$94</definedName>
    <definedName name="VAS076_F_Cpunktui395PavirsiniuNuoteku" localSheetId="6">'Forma 7'!$N$94</definedName>
    <definedName name="VAS076_F_Cpunktui395PavirsiniuNuoteku">'Forma 7'!$N$94</definedName>
    <definedName name="VAS076_F_Cpunktui396KitosReguliuojamosios" localSheetId="6">'Forma 7'!$O$94</definedName>
    <definedName name="VAS076_F_Cpunktui396KitosReguliuojamosios">'Forma 7'!$O$94</definedName>
    <definedName name="VAS076_F_Cpunktui397KitosVeiklos" localSheetId="6">'Forma 7'!$P$94</definedName>
    <definedName name="VAS076_F_Cpunktui397KitosVeiklos">'Forma 7'!$P$94</definedName>
    <definedName name="VAS076_F_Cpunktui401IS" localSheetId="6">'Forma 7'!$D$95</definedName>
    <definedName name="VAS076_F_Cpunktui401IS">'Forma 7'!$D$95</definedName>
    <definedName name="VAS076_F_Cpunktui402ApskaitosVeikla" localSheetId="6">'Forma 7'!$E$95</definedName>
    <definedName name="VAS076_F_Cpunktui402ApskaitosVeikla">'Forma 7'!$E$95</definedName>
    <definedName name="VAS076_F_Cpunktui4031GeriamojoVandens" localSheetId="6">'Forma 7'!$G$95</definedName>
    <definedName name="VAS076_F_Cpunktui4031GeriamojoVandens">'Forma 7'!$G$95</definedName>
    <definedName name="VAS076_F_Cpunktui4032GeriamojoVandens" localSheetId="6">'Forma 7'!$H$95</definedName>
    <definedName name="VAS076_F_Cpunktui4032GeriamojoVandens">'Forma 7'!$H$95</definedName>
    <definedName name="VAS076_F_Cpunktui4033GeriamojoVandens" localSheetId="6">'Forma 7'!$I$95</definedName>
    <definedName name="VAS076_F_Cpunktui4033GeriamojoVandens">'Forma 7'!$I$95</definedName>
    <definedName name="VAS076_F_Cpunktui403IsViso" localSheetId="6">'Forma 7'!$F$95</definedName>
    <definedName name="VAS076_F_Cpunktui403IsViso">'Forma 7'!$F$95</definedName>
    <definedName name="VAS076_F_Cpunktui4041NuotekuSurinkimas" localSheetId="6">'Forma 7'!$K$95</definedName>
    <definedName name="VAS076_F_Cpunktui4041NuotekuSurinkimas">'Forma 7'!$K$95</definedName>
    <definedName name="VAS076_F_Cpunktui4042NuotekuValymas" localSheetId="6">'Forma 7'!$L$95</definedName>
    <definedName name="VAS076_F_Cpunktui4042NuotekuValymas">'Forma 7'!$L$95</definedName>
    <definedName name="VAS076_F_Cpunktui4043NuotekuDumblo" localSheetId="6">'Forma 7'!$M$95</definedName>
    <definedName name="VAS076_F_Cpunktui4043NuotekuDumblo">'Forma 7'!$M$95</definedName>
    <definedName name="VAS076_F_Cpunktui404IsViso" localSheetId="6">'Forma 7'!$J$95</definedName>
    <definedName name="VAS076_F_Cpunktui404IsViso">'Forma 7'!$J$95</definedName>
    <definedName name="VAS076_F_Cpunktui405PavirsiniuNuoteku" localSheetId="6">'Forma 7'!$N$95</definedName>
    <definedName name="VAS076_F_Cpunktui405PavirsiniuNuoteku">'Forma 7'!$N$95</definedName>
    <definedName name="VAS076_F_Cpunktui406KitosReguliuojamosios" localSheetId="6">'Forma 7'!$O$95</definedName>
    <definedName name="VAS076_F_Cpunktui406KitosReguliuojamosios">'Forma 7'!$O$95</definedName>
    <definedName name="VAS076_F_Cpunktui407KitosVeiklos" localSheetId="6">'Forma 7'!$P$95</definedName>
    <definedName name="VAS076_F_Cpunktui407KitosVeiklos">'Forma 7'!$P$95</definedName>
    <definedName name="VAS076_F_Epunktui161IS" localSheetId="6">'Forma 7'!$D$119</definedName>
    <definedName name="VAS076_F_Epunktui161IS">'Forma 7'!$D$119</definedName>
    <definedName name="VAS076_F_Epunktui162ApskaitosVeikla" localSheetId="6">'Forma 7'!$E$119</definedName>
    <definedName name="VAS076_F_Epunktui162ApskaitosVeikla">'Forma 7'!$E$119</definedName>
    <definedName name="VAS076_F_Epunktui1631GeriamojoVandens" localSheetId="6">'Forma 7'!$G$119</definedName>
    <definedName name="VAS076_F_Epunktui1631GeriamojoVandens">'Forma 7'!$G$119</definedName>
    <definedName name="VAS076_F_Epunktui1632GeriamojoVandens" localSheetId="6">'Forma 7'!$H$119</definedName>
    <definedName name="VAS076_F_Epunktui1632GeriamojoVandens">'Forma 7'!$H$119</definedName>
    <definedName name="VAS076_F_Epunktui1633GeriamojoVandens" localSheetId="6">'Forma 7'!$I$119</definedName>
    <definedName name="VAS076_F_Epunktui1633GeriamojoVandens">'Forma 7'!$I$119</definedName>
    <definedName name="VAS076_F_Epunktui163IsViso" localSheetId="6">'Forma 7'!$F$119</definedName>
    <definedName name="VAS076_F_Epunktui163IsViso">'Forma 7'!$F$119</definedName>
    <definedName name="VAS076_F_Epunktui1641NuotekuSurinkimas" localSheetId="6">'Forma 7'!$K$119</definedName>
    <definedName name="VAS076_F_Epunktui1641NuotekuSurinkimas">'Forma 7'!$K$119</definedName>
    <definedName name="VAS076_F_Epunktui1642NuotekuValymas" localSheetId="6">'Forma 7'!$L$119</definedName>
    <definedName name="VAS076_F_Epunktui1642NuotekuValymas">'Forma 7'!$L$119</definedName>
    <definedName name="VAS076_F_Epunktui1643NuotekuDumblo" localSheetId="6">'Forma 7'!$M$119</definedName>
    <definedName name="VAS076_F_Epunktui1643NuotekuDumblo">'Forma 7'!$M$119</definedName>
    <definedName name="VAS076_F_Epunktui164IsViso" localSheetId="6">'Forma 7'!$J$119</definedName>
    <definedName name="VAS076_F_Epunktui164IsViso">'Forma 7'!$J$119</definedName>
    <definedName name="VAS076_F_Epunktui165PavirsiniuNuoteku" localSheetId="6">'Forma 7'!$N$119</definedName>
    <definedName name="VAS076_F_Epunktui165PavirsiniuNuoteku">'Forma 7'!$N$119</definedName>
    <definedName name="VAS076_F_Epunktui166KitosReguliuojamosios" localSheetId="6">'Forma 7'!$O$119</definedName>
    <definedName name="VAS076_F_Epunktui166KitosReguliuojamosios">'Forma 7'!$O$119</definedName>
    <definedName name="VAS076_F_Epunktui167KitosVeiklos" localSheetId="6">'Forma 7'!$P$119</definedName>
    <definedName name="VAS076_F_Epunktui167KitosVeiklos">'Forma 7'!$P$119</definedName>
    <definedName name="VAS076_F_Epunktui171IS" localSheetId="6">'Forma 7'!$D$120</definedName>
    <definedName name="VAS076_F_Epunktui171IS">'Forma 7'!$D$120</definedName>
    <definedName name="VAS076_F_Epunktui172ApskaitosVeikla" localSheetId="6">'Forma 7'!$E$120</definedName>
    <definedName name="VAS076_F_Epunktui172ApskaitosVeikla">'Forma 7'!$E$120</definedName>
    <definedName name="VAS076_F_Epunktui1731GeriamojoVandens" localSheetId="6">'Forma 7'!$G$120</definedName>
    <definedName name="VAS076_F_Epunktui1731GeriamojoVandens">'Forma 7'!$G$120</definedName>
    <definedName name="VAS076_F_Epunktui1732GeriamojoVandens" localSheetId="6">'Forma 7'!$H$120</definedName>
    <definedName name="VAS076_F_Epunktui1732GeriamojoVandens">'Forma 7'!$H$120</definedName>
    <definedName name="VAS076_F_Epunktui1733GeriamojoVandens" localSheetId="6">'Forma 7'!$I$120</definedName>
    <definedName name="VAS076_F_Epunktui1733GeriamojoVandens">'Forma 7'!$I$120</definedName>
    <definedName name="VAS076_F_Epunktui173IsViso" localSheetId="6">'Forma 7'!$F$120</definedName>
    <definedName name="VAS076_F_Epunktui173IsViso">'Forma 7'!$F$120</definedName>
    <definedName name="VAS076_F_Epunktui1741NuotekuSurinkimas" localSheetId="6">'Forma 7'!$K$120</definedName>
    <definedName name="VAS076_F_Epunktui1741NuotekuSurinkimas">'Forma 7'!$K$120</definedName>
    <definedName name="VAS076_F_Epunktui1742NuotekuValymas" localSheetId="6">'Forma 7'!$L$120</definedName>
    <definedName name="VAS076_F_Epunktui1742NuotekuValymas">'Forma 7'!$L$120</definedName>
    <definedName name="VAS076_F_Epunktui1743NuotekuDumblo" localSheetId="6">'Forma 7'!$M$120</definedName>
    <definedName name="VAS076_F_Epunktui1743NuotekuDumblo">'Forma 7'!$M$120</definedName>
    <definedName name="VAS076_F_Epunktui174IsViso" localSheetId="6">'Forma 7'!$J$120</definedName>
    <definedName name="VAS076_F_Epunktui174IsViso">'Forma 7'!$J$120</definedName>
    <definedName name="VAS076_F_Epunktui175PavirsiniuNuoteku" localSheetId="6">'Forma 7'!$N$120</definedName>
    <definedName name="VAS076_F_Epunktui175PavirsiniuNuoteku">'Forma 7'!$N$120</definedName>
    <definedName name="VAS076_F_Epunktui176KitosReguliuojamosios" localSheetId="6">'Forma 7'!$O$120</definedName>
    <definedName name="VAS076_F_Epunktui176KitosReguliuojamosios">'Forma 7'!$O$120</definedName>
    <definedName name="VAS076_F_Epunktui177KitosVeiklos" localSheetId="6">'Forma 7'!$P$120</definedName>
    <definedName name="VAS076_F_Epunktui177KitosVeiklos">'Forma 7'!$P$120</definedName>
    <definedName name="VAS076_F_Epunktui181IS" localSheetId="6">'Forma 7'!$D$121</definedName>
    <definedName name="VAS076_F_Epunktui181IS">'Forma 7'!$D$121</definedName>
    <definedName name="VAS076_F_Epunktui182ApskaitosVeikla" localSheetId="6">'Forma 7'!$E$121</definedName>
    <definedName name="VAS076_F_Epunktui182ApskaitosVeikla">'Forma 7'!$E$121</definedName>
    <definedName name="VAS076_F_Epunktui1831GeriamojoVandens" localSheetId="6">'Forma 7'!$G$121</definedName>
    <definedName name="VAS076_F_Epunktui1831GeriamojoVandens">'Forma 7'!$G$121</definedName>
    <definedName name="VAS076_F_Epunktui1832GeriamojoVandens" localSheetId="6">'Forma 7'!$H$121</definedName>
    <definedName name="VAS076_F_Epunktui1832GeriamojoVandens">'Forma 7'!$H$121</definedName>
    <definedName name="VAS076_F_Epunktui1833GeriamojoVandens" localSheetId="6">'Forma 7'!$I$121</definedName>
    <definedName name="VAS076_F_Epunktui1833GeriamojoVandens">'Forma 7'!$I$121</definedName>
    <definedName name="VAS076_F_Epunktui183IsViso" localSheetId="6">'Forma 7'!$F$121</definedName>
    <definedName name="VAS076_F_Epunktui183IsViso">'Forma 7'!$F$121</definedName>
    <definedName name="VAS076_F_Epunktui1841NuotekuSurinkimas" localSheetId="6">'Forma 7'!$K$121</definedName>
    <definedName name="VAS076_F_Epunktui1841NuotekuSurinkimas">'Forma 7'!$K$121</definedName>
    <definedName name="VAS076_F_Epunktui1842NuotekuValymas" localSheetId="6">'Forma 7'!$L$121</definedName>
    <definedName name="VAS076_F_Epunktui1842NuotekuValymas">'Forma 7'!$L$121</definedName>
    <definedName name="VAS076_F_Epunktui1843NuotekuDumblo" localSheetId="6">'Forma 7'!$M$121</definedName>
    <definedName name="VAS076_F_Epunktui1843NuotekuDumblo">'Forma 7'!$M$121</definedName>
    <definedName name="VAS076_F_Epunktui184IsViso" localSheetId="6">'Forma 7'!$J$121</definedName>
    <definedName name="VAS076_F_Epunktui184IsViso">'Forma 7'!$J$121</definedName>
    <definedName name="VAS076_F_Epunktui185PavirsiniuNuoteku" localSheetId="6">'Forma 7'!$N$121</definedName>
    <definedName name="VAS076_F_Epunktui185PavirsiniuNuoteku">'Forma 7'!$N$121</definedName>
    <definedName name="VAS076_F_Epunktui186KitosReguliuojamosios" localSheetId="6">'Forma 7'!$O$121</definedName>
    <definedName name="VAS076_F_Epunktui186KitosReguliuojamosios">'Forma 7'!$O$121</definedName>
    <definedName name="VAS076_F_Epunktui187KitosVeiklos" localSheetId="6">'Forma 7'!$P$121</definedName>
    <definedName name="VAS076_F_Epunktui187KitosVeiklos">'Forma 7'!$P$121</definedName>
    <definedName name="VAS076_F_Epunktui191IS" localSheetId="6">'Forma 7'!$D$122</definedName>
    <definedName name="VAS076_F_Epunktui191IS">'Forma 7'!$D$122</definedName>
    <definedName name="VAS076_F_Epunktui192ApskaitosVeikla" localSheetId="6">'Forma 7'!$E$122</definedName>
    <definedName name="VAS076_F_Epunktui192ApskaitosVeikla">'Forma 7'!$E$122</definedName>
    <definedName name="VAS076_F_Epunktui1931GeriamojoVandens" localSheetId="6">'Forma 7'!$G$122</definedName>
    <definedName name="VAS076_F_Epunktui1931GeriamojoVandens">'Forma 7'!$G$122</definedName>
    <definedName name="VAS076_F_Epunktui1932GeriamojoVandens" localSheetId="6">'Forma 7'!$H$122</definedName>
    <definedName name="VAS076_F_Epunktui1932GeriamojoVandens">'Forma 7'!$H$122</definedName>
    <definedName name="VAS076_F_Epunktui1933GeriamojoVandens" localSheetId="6">'Forma 7'!$I$122</definedName>
    <definedName name="VAS076_F_Epunktui1933GeriamojoVandens">'Forma 7'!$I$122</definedName>
    <definedName name="VAS076_F_Epunktui193IsViso" localSheetId="6">'Forma 7'!$F$122</definedName>
    <definedName name="VAS076_F_Epunktui193IsViso">'Forma 7'!$F$122</definedName>
    <definedName name="VAS076_F_Epunktui1941NuotekuSurinkimas" localSheetId="6">'Forma 7'!$K$122</definedName>
    <definedName name="VAS076_F_Epunktui1941NuotekuSurinkimas">'Forma 7'!$K$122</definedName>
    <definedName name="VAS076_F_Epunktui1942NuotekuValymas" localSheetId="6">'Forma 7'!$L$122</definedName>
    <definedName name="VAS076_F_Epunktui1942NuotekuValymas">'Forma 7'!$L$122</definedName>
    <definedName name="VAS076_F_Epunktui1943NuotekuDumblo" localSheetId="6">'Forma 7'!$M$122</definedName>
    <definedName name="VAS076_F_Epunktui1943NuotekuDumblo">'Forma 7'!$M$122</definedName>
    <definedName name="VAS076_F_Epunktui194IsViso" localSheetId="6">'Forma 7'!$J$122</definedName>
    <definedName name="VAS076_F_Epunktui194IsViso">'Forma 7'!$J$122</definedName>
    <definedName name="VAS076_F_Epunktui195PavirsiniuNuoteku" localSheetId="6">'Forma 7'!$N$122</definedName>
    <definedName name="VAS076_F_Epunktui195PavirsiniuNuoteku">'Forma 7'!$N$122</definedName>
    <definedName name="VAS076_F_Epunktui196KitosReguliuojamosios" localSheetId="6">'Forma 7'!$O$122</definedName>
    <definedName name="VAS076_F_Epunktui196KitosReguliuojamosios">'Forma 7'!$O$122</definedName>
    <definedName name="VAS076_F_Epunktui197KitosVeiklos" localSheetId="6">'Forma 7'!$P$122</definedName>
    <definedName name="VAS076_F_Epunktui197KitosVeiklos">'Forma 7'!$P$122</definedName>
    <definedName name="VAS076_F_Epunktui201IS" localSheetId="6">'Forma 7'!$D$123</definedName>
    <definedName name="VAS076_F_Epunktui201IS">'Forma 7'!$D$123</definedName>
    <definedName name="VAS076_F_Epunktui202ApskaitosVeikla" localSheetId="6">'Forma 7'!$E$123</definedName>
    <definedName name="VAS076_F_Epunktui202ApskaitosVeikla">'Forma 7'!$E$123</definedName>
    <definedName name="VAS076_F_Epunktui2031GeriamojoVandens" localSheetId="6">'Forma 7'!$G$123</definedName>
    <definedName name="VAS076_F_Epunktui2031GeriamojoVandens">'Forma 7'!$G$123</definedName>
    <definedName name="VAS076_F_Epunktui2032GeriamojoVandens" localSheetId="6">'Forma 7'!$H$123</definedName>
    <definedName name="VAS076_F_Epunktui2032GeriamojoVandens">'Forma 7'!$H$123</definedName>
    <definedName name="VAS076_F_Epunktui2033GeriamojoVandens" localSheetId="6">'Forma 7'!$I$123</definedName>
    <definedName name="VAS076_F_Epunktui2033GeriamojoVandens">'Forma 7'!$I$123</definedName>
    <definedName name="VAS076_F_Epunktui203IsViso" localSheetId="6">'Forma 7'!$F$123</definedName>
    <definedName name="VAS076_F_Epunktui203IsViso">'Forma 7'!$F$123</definedName>
    <definedName name="VAS076_F_Epunktui2041NuotekuSurinkimas" localSheetId="6">'Forma 7'!$K$123</definedName>
    <definedName name="VAS076_F_Epunktui2041NuotekuSurinkimas">'Forma 7'!$K$123</definedName>
    <definedName name="VAS076_F_Epunktui2042NuotekuValymas" localSheetId="6">'Forma 7'!$L$123</definedName>
    <definedName name="VAS076_F_Epunktui2042NuotekuValymas">'Forma 7'!$L$123</definedName>
    <definedName name="VAS076_F_Epunktui2043NuotekuDumblo" localSheetId="6">'Forma 7'!$M$123</definedName>
    <definedName name="VAS076_F_Epunktui2043NuotekuDumblo">'Forma 7'!$M$123</definedName>
    <definedName name="VAS076_F_Epunktui204IsViso" localSheetId="6">'Forma 7'!$J$123</definedName>
    <definedName name="VAS076_F_Epunktui204IsViso">'Forma 7'!$J$123</definedName>
    <definedName name="VAS076_F_Epunktui205PavirsiniuNuoteku" localSheetId="6">'Forma 7'!$N$123</definedName>
    <definedName name="VAS076_F_Epunktui205PavirsiniuNuoteku">'Forma 7'!$N$123</definedName>
    <definedName name="VAS076_F_Epunktui206KitosReguliuojamosios" localSheetId="6">'Forma 7'!$O$123</definedName>
    <definedName name="VAS076_F_Epunktui206KitosReguliuojamosios">'Forma 7'!$O$123</definedName>
    <definedName name="VAS076_F_Epunktui207KitosVeiklos" localSheetId="6">'Forma 7'!$P$123</definedName>
    <definedName name="VAS076_F_Epunktui207KitosVeiklos">'Forma 7'!$P$123</definedName>
    <definedName name="VAS076_F_Epunktui211IS" localSheetId="6">'Forma 7'!$D$124</definedName>
    <definedName name="VAS076_F_Epunktui211IS">'Forma 7'!$D$124</definedName>
    <definedName name="VAS076_F_Epunktui212ApskaitosVeikla" localSheetId="6">'Forma 7'!$E$124</definedName>
    <definedName name="VAS076_F_Epunktui212ApskaitosVeikla">'Forma 7'!$E$124</definedName>
    <definedName name="VAS076_F_Epunktui2131GeriamojoVandens" localSheetId="6">'Forma 7'!$G$124</definedName>
    <definedName name="VAS076_F_Epunktui2131GeriamojoVandens">'Forma 7'!$G$124</definedName>
    <definedName name="VAS076_F_Epunktui2132GeriamojoVandens" localSheetId="6">'Forma 7'!$H$124</definedName>
    <definedName name="VAS076_F_Epunktui2132GeriamojoVandens">'Forma 7'!$H$124</definedName>
    <definedName name="VAS076_F_Epunktui2133GeriamojoVandens" localSheetId="6">'Forma 7'!$I$124</definedName>
    <definedName name="VAS076_F_Epunktui2133GeriamojoVandens">'Forma 7'!$I$124</definedName>
    <definedName name="VAS076_F_Epunktui213IsViso" localSheetId="6">'Forma 7'!$F$124</definedName>
    <definedName name="VAS076_F_Epunktui213IsViso">'Forma 7'!$F$124</definedName>
    <definedName name="VAS076_F_Epunktui2141NuotekuSurinkimas" localSheetId="6">'Forma 7'!$K$124</definedName>
    <definedName name="VAS076_F_Epunktui2141NuotekuSurinkimas">'Forma 7'!$K$124</definedName>
    <definedName name="VAS076_F_Epunktui2142NuotekuValymas" localSheetId="6">'Forma 7'!$L$124</definedName>
    <definedName name="VAS076_F_Epunktui2142NuotekuValymas">'Forma 7'!$L$124</definedName>
    <definedName name="VAS076_F_Epunktui2143NuotekuDumblo" localSheetId="6">'Forma 7'!$M$124</definedName>
    <definedName name="VAS076_F_Epunktui2143NuotekuDumblo">'Forma 7'!$M$124</definedName>
    <definedName name="VAS076_F_Epunktui214IsViso" localSheetId="6">'Forma 7'!$J$124</definedName>
    <definedName name="VAS076_F_Epunktui214IsViso">'Forma 7'!$J$124</definedName>
    <definedName name="VAS076_F_Epunktui215PavirsiniuNuoteku" localSheetId="6">'Forma 7'!$N$124</definedName>
    <definedName name="VAS076_F_Epunktui215PavirsiniuNuoteku">'Forma 7'!$N$124</definedName>
    <definedName name="VAS076_F_Epunktui216KitosReguliuojamosios" localSheetId="6">'Forma 7'!$O$124</definedName>
    <definedName name="VAS076_F_Epunktui216KitosReguliuojamosios">'Forma 7'!$O$124</definedName>
    <definedName name="VAS076_F_Epunktui217KitosVeiklos" localSheetId="6">'Forma 7'!$P$124</definedName>
    <definedName name="VAS076_F_Epunktui217KitosVeiklos">'Forma 7'!$P$124</definedName>
    <definedName name="VAS076_F_Epunktui221IS" localSheetId="6">'Forma 7'!$D$125</definedName>
    <definedName name="VAS076_F_Epunktui221IS">'Forma 7'!$D$125</definedName>
    <definedName name="VAS076_F_Epunktui222ApskaitosVeikla" localSheetId="6">'Forma 7'!$E$125</definedName>
    <definedName name="VAS076_F_Epunktui222ApskaitosVeikla">'Forma 7'!$E$125</definedName>
    <definedName name="VAS076_F_Epunktui2231GeriamojoVandens" localSheetId="6">'Forma 7'!$G$125</definedName>
    <definedName name="VAS076_F_Epunktui2231GeriamojoVandens">'Forma 7'!$G$125</definedName>
    <definedName name="VAS076_F_Epunktui2232GeriamojoVandens" localSheetId="6">'Forma 7'!$H$125</definedName>
    <definedName name="VAS076_F_Epunktui2232GeriamojoVandens">'Forma 7'!$H$125</definedName>
    <definedName name="VAS076_F_Epunktui2233GeriamojoVandens" localSheetId="6">'Forma 7'!$I$125</definedName>
    <definedName name="VAS076_F_Epunktui2233GeriamojoVandens">'Forma 7'!$I$125</definedName>
    <definedName name="VAS076_F_Epunktui223IsViso" localSheetId="6">'Forma 7'!$F$125</definedName>
    <definedName name="VAS076_F_Epunktui223IsViso">'Forma 7'!$F$125</definedName>
    <definedName name="VAS076_F_Epunktui2241NuotekuSurinkimas" localSheetId="6">'Forma 7'!$K$125</definedName>
    <definedName name="VAS076_F_Epunktui2241NuotekuSurinkimas">'Forma 7'!$K$125</definedName>
    <definedName name="VAS076_F_Epunktui2242NuotekuValymas" localSheetId="6">'Forma 7'!$L$125</definedName>
    <definedName name="VAS076_F_Epunktui2242NuotekuValymas">'Forma 7'!$L$125</definedName>
    <definedName name="VAS076_F_Epunktui2243NuotekuDumblo" localSheetId="6">'Forma 7'!$M$125</definedName>
    <definedName name="VAS076_F_Epunktui2243NuotekuDumblo">'Forma 7'!$M$125</definedName>
    <definedName name="VAS076_F_Epunktui224IsViso" localSheetId="6">'Forma 7'!$J$125</definedName>
    <definedName name="VAS076_F_Epunktui224IsViso">'Forma 7'!$J$125</definedName>
    <definedName name="VAS076_F_Epunktui225PavirsiniuNuoteku" localSheetId="6">'Forma 7'!$N$125</definedName>
    <definedName name="VAS076_F_Epunktui225PavirsiniuNuoteku">'Forma 7'!$N$125</definedName>
    <definedName name="VAS076_F_Epunktui226KitosReguliuojamosios" localSheetId="6">'Forma 7'!$O$125</definedName>
    <definedName name="VAS076_F_Epunktui226KitosReguliuojamosios">'Forma 7'!$O$125</definedName>
    <definedName name="VAS076_F_Epunktui227KitosVeiklos" localSheetId="6">'Forma 7'!$P$125</definedName>
    <definedName name="VAS076_F_Epunktui227KitosVeiklos">'Forma 7'!$P$125</definedName>
    <definedName name="VAS076_F_Epunktui231IS" localSheetId="6">'Forma 7'!$D$126</definedName>
    <definedName name="VAS076_F_Epunktui231IS">'Forma 7'!$D$126</definedName>
    <definedName name="VAS076_F_Epunktui232ApskaitosVeikla" localSheetId="6">'Forma 7'!$E$126</definedName>
    <definedName name="VAS076_F_Epunktui232ApskaitosVeikla">'Forma 7'!$E$126</definedName>
    <definedName name="VAS076_F_Epunktui2331GeriamojoVandens" localSheetId="6">'Forma 7'!$G$126</definedName>
    <definedName name="VAS076_F_Epunktui2331GeriamojoVandens">'Forma 7'!$G$126</definedName>
    <definedName name="VAS076_F_Epunktui2332GeriamojoVandens" localSheetId="6">'Forma 7'!$H$126</definedName>
    <definedName name="VAS076_F_Epunktui2332GeriamojoVandens">'Forma 7'!$H$126</definedName>
    <definedName name="VAS076_F_Epunktui2333GeriamojoVandens" localSheetId="6">'Forma 7'!$I$126</definedName>
    <definedName name="VAS076_F_Epunktui2333GeriamojoVandens">'Forma 7'!$I$126</definedName>
    <definedName name="VAS076_F_Epunktui233IsViso" localSheetId="6">'Forma 7'!$F$126</definedName>
    <definedName name="VAS076_F_Epunktui233IsViso">'Forma 7'!$F$126</definedName>
    <definedName name="VAS076_F_Epunktui2341NuotekuSurinkimas" localSheetId="6">'Forma 7'!$K$126</definedName>
    <definedName name="VAS076_F_Epunktui2341NuotekuSurinkimas">'Forma 7'!$K$126</definedName>
    <definedName name="VAS076_F_Epunktui2342NuotekuValymas" localSheetId="6">'Forma 7'!$L$126</definedName>
    <definedName name="VAS076_F_Epunktui2342NuotekuValymas">'Forma 7'!$L$126</definedName>
    <definedName name="VAS076_F_Epunktui2343NuotekuDumblo" localSheetId="6">'Forma 7'!$M$126</definedName>
    <definedName name="VAS076_F_Epunktui2343NuotekuDumblo">'Forma 7'!$M$126</definedName>
    <definedName name="VAS076_F_Epunktui234IsViso" localSheetId="6">'Forma 7'!$J$126</definedName>
    <definedName name="VAS076_F_Epunktui234IsViso">'Forma 7'!$J$126</definedName>
    <definedName name="VAS076_F_Epunktui235PavirsiniuNuoteku" localSheetId="6">'Forma 7'!$N$126</definedName>
    <definedName name="VAS076_F_Epunktui235PavirsiniuNuoteku">'Forma 7'!$N$126</definedName>
    <definedName name="VAS076_F_Epunktui236KitosReguliuojamosios" localSheetId="6">'Forma 7'!$O$126</definedName>
    <definedName name="VAS076_F_Epunktui236KitosReguliuojamosios">'Forma 7'!$O$126</definedName>
    <definedName name="VAS076_F_Epunktui237KitosVeiklos" localSheetId="6">'Forma 7'!$P$126</definedName>
    <definedName name="VAS076_F_Epunktui237KitosVeiklos">'Forma 7'!$P$126</definedName>
    <definedName name="VAS076_F_Epunktui241IS" localSheetId="6">'Forma 7'!$D$127</definedName>
    <definedName name="VAS076_F_Epunktui241IS">'Forma 7'!$D$127</definedName>
    <definedName name="VAS076_F_Epunktui242ApskaitosVeikla" localSheetId="6">'Forma 7'!$E$127</definedName>
    <definedName name="VAS076_F_Epunktui242ApskaitosVeikla">'Forma 7'!$E$127</definedName>
    <definedName name="VAS076_F_Epunktui2431GeriamojoVandens" localSheetId="6">'Forma 7'!$G$127</definedName>
    <definedName name="VAS076_F_Epunktui2431GeriamojoVandens">'Forma 7'!$G$127</definedName>
    <definedName name="VAS076_F_Epunktui2432GeriamojoVandens" localSheetId="6">'Forma 7'!$H$127</definedName>
    <definedName name="VAS076_F_Epunktui2432GeriamojoVandens">'Forma 7'!$H$127</definedName>
    <definedName name="VAS076_F_Epunktui2433GeriamojoVandens" localSheetId="6">'Forma 7'!$I$127</definedName>
    <definedName name="VAS076_F_Epunktui2433GeriamojoVandens">'Forma 7'!$I$127</definedName>
    <definedName name="VAS076_F_Epunktui243IsViso" localSheetId="6">'Forma 7'!$F$127</definedName>
    <definedName name="VAS076_F_Epunktui243IsViso">'Forma 7'!$F$127</definedName>
    <definedName name="VAS076_F_Epunktui2441NuotekuSurinkimas" localSheetId="6">'Forma 7'!$K$127</definedName>
    <definedName name="VAS076_F_Epunktui2441NuotekuSurinkimas">'Forma 7'!$K$127</definedName>
    <definedName name="VAS076_F_Epunktui2442NuotekuValymas" localSheetId="6">'Forma 7'!$L$127</definedName>
    <definedName name="VAS076_F_Epunktui2442NuotekuValymas">'Forma 7'!$L$127</definedName>
    <definedName name="VAS076_F_Epunktui2443NuotekuDumblo" localSheetId="6">'Forma 7'!$M$127</definedName>
    <definedName name="VAS076_F_Epunktui2443NuotekuDumblo">'Forma 7'!$M$127</definedName>
    <definedName name="VAS076_F_Epunktui244IsViso" localSheetId="6">'Forma 7'!$J$127</definedName>
    <definedName name="VAS076_F_Epunktui244IsViso">'Forma 7'!$J$127</definedName>
    <definedName name="VAS076_F_Epunktui245PavirsiniuNuoteku" localSheetId="6">'Forma 7'!$N$127</definedName>
    <definedName name="VAS076_F_Epunktui245PavirsiniuNuoteku">'Forma 7'!$N$127</definedName>
    <definedName name="VAS076_F_Epunktui246KitosReguliuojamosios" localSheetId="6">'Forma 7'!$O$127</definedName>
    <definedName name="VAS076_F_Epunktui246KitosReguliuojamosios">'Forma 7'!$O$127</definedName>
    <definedName name="VAS076_F_Epunktui247KitosVeiklos" localSheetId="6">'Forma 7'!$P$127</definedName>
    <definedName name="VAS076_F_Epunktui247KitosVeiklos">'Forma 7'!$P$127</definedName>
    <definedName name="VAS076_F_Epunktui251IS" localSheetId="6">'Forma 7'!$D$128</definedName>
    <definedName name="VAS076_F_Epunktui251IS">'Forma 7'!$D$128</definedName>
    <definedName name="VAS076_F_Epunktui252ApskaitosVeikla" localSheetId="6">'Forma 7'!$E$128</definedName>
    <definedName name="VAS076_F_Epunktui252ApskaitosVeikla">'Forma 7'!$E$128</definedName>
    <definedName name="VAS076_F_Epunktui2531GeriamojoVandens" localSheetId="6">'Forma 7'!$G$128</definedName>
    <definedName name="VAS076_F_Epunktui2531GeriamojoVandens">'Forma 7'!$G$128</definedName>
    <definedName name="VAS076_F_Epunktui2532GeriamojoVandens" localSheetId="6">'Forma 7'!$H$128</definedName>
    <definedName name="VAS076_F_Epunktui2532GeriamojoVandens">'Forma 7'!$H$128</definedName>
    <definedName name="VAS076_F_Epunktui2533GeriamojoVandens" localSheetId="6">'Forma 7'!$I$128</definedName>
    <definedName name="VAS076_F_Epunktui2533GeriamojoVandens">'Forma 7'!$I$128</definedName>
    <definedName name="VAS076_F_Epunktui253IsViso" localSheetId="6">'Forma 7'!$F$128</definedName>
    <definedName name="VAS076_F_Epunktui253IsViso">'Forma 7'!$F$128</definedName>
    <definedName name="VAS076_F_Epunktui2541NuotekuSurinkimas" localSheetId="6">'Forma 7'!$K$128</definedName>
    <definedName name="VAS076_F_Epunktui2541NuotekuSurinkimas">'Forma 7'!$K$128</definedName>
    <definedName name="VAS076_F_Epunktui2542NuotekuValymas" localSheetId="6">'Forma 7'!$L$128</definedName>
    <definedName name="VAS076_F_Epunktui2542NuotekuValymas">'Forma 7'!$L$128</definedName>
    <definedName name="VAS076_F_Epunktui2543NuotekuDumblo" localSheetId="6">'Forma 7'!$M$128</definedName>
    <definedName name="VAS076_F_Epunktui2543NuotekuDumblo">'Forma 7'!$M$128</definedName>
    <definedName name="VAS076_F_Epunktui254IsViso" localSheetId="6">'Forma 7'!$J$128</definedName>
    <definedName name="VAS076_F_Epunktui254IsViso">'Forma 7'!$J$128</definedName>
    <definedName name="VAS076_F_Epunktui255PavirsiniuNuoteku" localSheetId="6">'Forma 7'!$N$128</definedName>
    <definedName name="VAS076_F_Epunktui255PavirsiniuNuoteku">'Forma 7'!$N$128</definedName>
    <definedName name="VAS076_F_Epunktui256KitosReguliuojamosios" localSheetId="6">'Forma 7'!$O$128</definedName>
    <definedName name="VAS076_F_Epunktui256KitosReguliuojamosios">'Forma 7'!$O$128</definedName>
    <definedName name="VAS076_F_Epunktui257KitosVeiklos" localSheetId="6">'Forma 7'!$P$128</definedName>
    <definedName name="VAS076_F_Epunktui257KitosVeiklos">'Forma 7'!$P$128</definedName>
    <definedName name="VAS076_F_Epunktui261IS" localSheetId="6">'Forma 7'!$D$129</definedName>
    <definedName name="VAS076_F_Epunktui261IS">'Forma 7'!$D$129</definedName>
    <definedName name="VAS076_F_Epunktui262ApskaitosVeikla" localSheetId="6">'Forma 7'!$E$129</definedName>
    <definedName name="VAS076_F_Epunktui262ApskaitosVeikla">'Forma 7'!$E$129</definedName>
    <definedName name="VAS076_F_Epunktui2631GeriamojoVandens" localSheetId="6">'Forma 7'!$G$129</definedName>
    <definedName name="VAS076_F_Epunktui2631GeriamojoVandens">'Forma 7'!$G$129</definedName>
    <definedName name="VAS076_F_Epunktui2632GeriamojoVandens" localSheetId="6">'Forma 7'!$H$129</definedName>
    <definedName name="VAS076_F_Epunktui2632GeriamojoVandens">'Forma 7'!$H$129</definedName>
    <definedName name="VAS076_F_Epunktui2633GeriamojoVandens" localSheetId="6">'Forma 7'!$I$129</definedName>
    <definedName name="VAS076_F_Epunktui2633GeriamojoVandens">'Forma 7'!$I$129</definedName>
    <definedName name="VAS076_F_Epunktui263IsViso" localSheetId="6">'Forma 7'!$F$129</definedName>
    <definedName name="VAS076_F_Epunktui263IsViso">'Forma 7'!$F$129</definedName>
    <definedName name="VAS076_F_Epunktui2641NuotekuSurinkimas" localSheetId="6">'Forma 7'!$K$129</definedName>
    <definedName name="VAS076_F_Epunktui2641NuotekuSurinkimas">'Forma 7'!$K$129</definedName>
    <definedName name="VAS076_F_Epunktui2642NuotekuValymas" localSheetId="6">'Forma 7'!$L$129</definedName>
    <definedName name="VAS076_F_Epunktui2642NuotekuValymas">'Forma 7'!$L$129</definedName>
    <definedName name="VAS076_F_Epunktui2643NuotekuDumblo" localSheetId="6">'Forma 7'!$M$129</definedName>
    <definedName name="VAS076_F_Epunktui2643NuotekuDumblo">'Forma 7'!$M$129</definedName>
    <definedName name="VAS076_F_Epunktui264IsViso" localSheetId="6">'Forma 7'!$J$129</definedName>
    <definedName name="VAS076_F_Epunktui264IsViso">'Forma 7'!$J$129</definedName>
    <definedName name="VAS076_F_Epunktui265PavirsiniuNuoteku" localSheetId="6">'Forma 7'!$N$129</definedName>
    <definedName name="VAS076_F_Epunktui265PavirsiniuNuoteku">'Forma 7'!$N$129</definedName>
    <definedName name="VAS076_F_Epunktui266KitosReguliuojamosios" localSheetId="6">'Forma 7'!$O$129</definedName>
    <definedName name="VAS076_F_Epunktui266KitosReguliuojamosios">'Forma 7'!$O$129</definedName>
    <definedName name="VAS076_F_Epunktui267KitosVeiklos" localSheetId="6">'Forma 7'!$P$129</definedName>
    <definedName name="VAS076_F_Epunktui267KitosVeiklos">'Forma 7'!$P$129</definedName>
    <definedName name="VAS076_F_Epunktui271IS" localSheetId="6">'Forma 7'!$D$130</definedName>
    <definedName name="VAS076_F_Epunktui271IS">'Forma 7'!$D$130</definedName>
    <definedName name="VAS076_F_Epunktui272ApskaitosVeikla" localSheetId="6">'Forma 7'!$E$130</definedName>
    <definedName name="VAS076_F_Epunktui272ApskaitosVeikla">'Forma 7'!$E$130</definedName>
    <definedName name="VAS076_F_Epunktui2731GeriamojoVandens" localSheetId="6">'Forma 7'!$G$130</definedName>
    <definedName name="VAS076_F_Epunktui2731GeriamojoVandens">'Forma 7'!$G$130</definedName>
    <definedName name="VAS076_F_Epunktui2732GeriamojoVandens" localSheetId="6">'Forma 7'!$H$130</definedName>
    <definedName name="VAS076_F_Epunktui2732GeriamojoVandens">'Forma 7'!$H$130</definedName>
    <definedName name="VAS076_F_Epunktui2733GeriamojoVandens" localSheetId="6">'Forma 7'!$I$130</definedName>
    <definedName name="VAS076_F_Epunktui2733GeriamojoVandens">'Forma 7'!$I$130</definedName>
    <definedName name="VAS076_F_Epunktui273IsViso" localSheetId="6">'Forma 7'!$F$130</definedName>
    <definedName name="VAS076_F_Epunktui273IsViso">'Forma 7'!$F$130</definedName>
    <definedName name="VAS076_F_Epunktui2741NuotekuSurinkimas" localSheetId="6">'Forma 7'!$K$130</definedName>
    <definedName name="VAS076_F_Epunktui2741NuotekuSurinkimas">'Forma 7'!$K$130</definedName>
    <definedName name="VAS076_F_Epunktui2742NuotekuValymas" localSheetId="6">'Forma 7'!$L$130</definedName>
    <definedName name="VAS076_F_Epunktui2742NuotekuValymas">'Forma 7'!$L$130</definedName>
    <definedName name="VAS076_F_Epunktui2743NuotekuDumblo" localSheetId="6">'Forma 7'!$M$130</definedName>
    <definedName name="VAS076_F_Epunktui2743NuotekuDumblo">'Forma 7'!$M$130</definedName>
    <definedName name="VAS076_F_Epunktui274IsViso" localSheetId="6">'Forma 7'!$J$130</definedName>
    <definedName name="VAS076_F_Epunktui274IsViso">'Forma 7'!$J$130</definedName>
    <definedName name="VAS076_F_Epunktui275PavirsiniuNuoteku" localSheetId="6">'Forma 7'!$N$130</definedName>
    <definedName name="VAS076_F_Epunktui275PavirsiniuNuoteku">'Forma 7'!$N$130</definedName>
    <definedName name="VAS076_F_Epunktui276KitosReguliuojamosios" localSheetId="6">'Forma 7'!$O$130</definedName>
    <definedName name="VAS076_F_Epunktui276KitosReguliuojamosios">'Forma 7'!$O$130</definedName>
    <definedName name="VAS076_F_Epunktui277KitosVeiklos" localSheetId="6">'Forma 7'!$P$130</definedName>
    <definedName name="VAS076_F_Epunktui277KitosVeiklos">'Forma 7'!$P$130</definedName>
    <definedName name="VAS076_F_Epunktui281IS" localSheetId="6">'Forma 7'!$D$131</definedName>
    <definedName name="VAS076_F_Epunktui281IS">'Forma 7'!$D$131</definedName>
    <definedName name="VAS076_F_Epunktui282ApskaitosVeikla" localSheetId="6">'Forma 7'!$E$131</definedName>
    <definedName name="VAS076_F_Epunktui282ApskaitosVeikla">'Forma 7'!$E$131</definedName>
    <definedName name="VAS076_F_Epunktui2831GeriamojoVandens" localSheetId="6">'Forma 7'!$G$131</definedName>
    <definedName name="VAS076_F_Epunktui2831GeriamojoVandens">'Forma 7'!$G$131</definedName>
    <definedName name="VAS076_F_Epunktui2832GeriamojoVandens" localSheetId="6">'Forma 7'!$H$131</definedName>
    <definedName name="VAS076_F_Epunktui2832GeriamojoVandens">'Forma 7'!$H$131</definedName>
    <definedName name="VAS076_F_Epunktui2833GeriamojoVandens" localSheetId="6">'Forma 7'!$I$131</definedName>
    <definedName name="VAS076_F_Epunktui2833GeriamojoVandens">'Forma 7'!$I$131</definedName>
    <definedName name="VAS076_F_Epunktui283IsViso" localSheetId="6">'Forma 7'!$F$131</definedName>
    <definedName name="VAS076_F_Epunktui283IsViso">'Forma 7'!$F$131</definedName>
    <definedName name="VAS076_F_Epunktui2841NuotekuSurinkimas" localSheetId="6">'Forma 7'!$K$131</definedName>
    <definedName name="VAS076_F_Epunktui2841NuotekuSurinkimas">'Forma 7'!$K$131</definedName>
    <definedName name="VAS076_F_Epunktui2842NuotekuValymas" localSheetId="6">'Forma 7'!$L$131</definedName>
    <definedName name="VAS076_F_Epunktui2842NuotekuValymas">'Forma 7'!$L$131</definedName>
    <definedName name="VAS076_F_Epunktui2843NuotekuDumblo" localSheetId="6">'Forma 7'!$M$131</definedName>
    <definedName name="VAS076_F_Epunktui2843NuotekuDumblo">'Forma 7'!$M$131</definedName>
    <definedName name="VAS076_F_Epunktui284IsViso" localSheetId="6">'Forma 7'!$J$131</definedName>
    <definedName name="VAS076_F_Epunktui284IsViso">'Forma 7'!$J$131</definedName>
    <definedName name="VAS076_F_Epunktui285PavirsiniuNuoteku" localSheetId="6">'Forma 7'!$N$131</definedName>
    <definedName name="VAS076_F_Epunktui285PavirsiniuNuoteku">'Forma 7'!$N$131</definedName>
    <definedName name="VAS076_F_Epunktui286KitosReguliuojamosios" localSheetId="6">'Forma 7'!$O$131</definedName>
    <definedName name="VAS076_F_Epunktui286KitosReguliuojamosios">'Forma 7'!$O$131</definedName>
    <definedName name="VAS076_F_Epunktui287KitosVeiklos" localSheetId="6">'Forma 7'!$P$131</definedName>
    <definedName name="VAS076_F_Epunktui287KitosVeiklos">'Forma 7'!$P$131</definedName>
    <definedName name="VAS076_F_Epunktui291IS" localSheetId="6">'Forma 7'!$D$132</definedName>
    <definedName name="VAS076_F_Epunktui291IS">'Forma 7'!$D$132</definedName>
    <definedName name="VAS076_F_Epunktui292ApskaitosVeikla" localSheetId="6">'Forma 7'!$E$132</definedName>
    <definedName name="VAS076_F_Epunktui292ApskaitosVeikla">'Forma 7'!$E$132</definedName>
    <definedName name="VAS076_F_Epunktui2931GeriamojoVandens" localSheetId="6">'Forma 7'!$G$132</definedName>
    <definedName name="VAS076_F_Epunktui2931GeriamojoVandens">'Forma 7'!$G$132</definedName>
    <definedName name="VAS076_F_Epunktui2932GeriamojoVandens" localSheetId="6">'Forma 7'!$H$132</definedName>
    <definedName name="VAS076_F_Epunktui2932GeriamojoVandens">'Forma 7'!$H$132</definedName>
    <definedName name="VAS076_F_Epunktui2933GeriamojoVandens" localSheetId="6">'Forma 7'!$I$132</definedName>
    <definedName name="VAS076_F_Epunktui2933GeriamojoVandens">'Forma 7'!$I$132</definedName>
    <definedName name="VAS076_F_Epunktui293IsViso" localSheetId="6">'Forma 7'!$F$132</definedName>
    <definedName name="VAS076_F_Epunktui293IsViso">'Forma 7'!$F$132</definedName>
    <definedName name="VAS076_F_Epunktui2941NuotekuSurinkimas" localSheetId="6">'Forma 7'!$K$132</definedName>
    <definedName name="VAS076_F_Epunktui2941NuotekuSurinkimas">'Forma 7'!$K$132</definedName>
    <definedName name="VAS076_F_Epunktui2942NuotekuValymas" localSheetId="6">'Forma 7'!$L$132</definedName>
    <definedName name="VAS076_F_Epunktui2942NuotekuValymas">'Forma 7'!$L$132</definedName>
    <definedName name="VAS076_F_Epunktui2943NuotekuDumblo" localSheetId="6">'Forma 7'!$M$132</definedName>
    <definedName name="VAS076_F_Epunktui2943NuotekuDumblo">'Forma 7'!$M$132</definedName>
    <definedName name="VAS076_F_Epunktui294IsViso" localSheetId="6">'Forma 7'!$J$132</definedName>
    <definedName name="VAS076_F_Epunktui294IsViso">'Forma 7'!$J$132</definedName>
    <definedName name="VAS076_F_Epunktui295PavirsiniuNuoteku" localSheetId="6">'Forma 7'!$N$132</definedName>
    <definedName name="VAS076_F_Epunktui295PavirsiniuNuoteku">'Forma 7'!$N$132</definedName>
    <definedName name="VAS076_F_Epunktui296KitosReguliuojamosios" localSheetId="6">'Forma 7'!$O$132</definedName>
    <definedName name="VAS076_F_Epunktui296KitosReguliuojamosios">'Forma 7'!$O$132</definedName>
    <definedName name="VAS076_F_Epunktui297KitosVeiklos" localSheetId="6">'Forma 7'!$P$132</definedName>
    <definedName name="VAS076_F_Epunktui297KitosVeiklos">'Forma 7'!$P$132</definedName>
    <definedName name="VAS076_F_Epunktui301IS" localSheetId="6">'Forma 7'!$D$133</definedName>
    <definedName name="VAS076_F_Epunktui301IS">'Forma 7'!$D$133</definedName>
    <definedName name="VAS076_F_Epunktui302ApskaitosVeikla" localSheetId="6">'Forma 7'!$E$133</definedName>
    <definedName name="VAS076_F_Epunktui302ApskaitosVeikla">'Forma 7'!$E$133</definedName>
    <definedName name="VAS076_F_Epunktui3031GeriamojoVandens" localSheetId="6">'Forma 7'!$G$133</definedName>
    <definedName name="VAS076_F_Epunktui3031GeriamojoVandens">'Forma 7'!$G$133</definedName>
    <definedName name="VAS076_F_Epunktui3032GeriamojoVandens" localSheetId="6">'Forma 7'!$H$133</definedName>
    <definedName name="VAS076_F_Epunktui3032GeriamojoVandens">'Forma 7'!$H$133</definedName>
    <definedName name="VAS076_F_Epunktui3033GeriamojoVandens" localSheetId="6">'Forma 7'!$I$133</definedName>
    <definedName name="VAS076_F_Epunktui3033GeriamojoVandens">'Forma 7'!$I$133</definedName>
    <definedName name="VAS076_F_Epunktui303IsViso" localSheetId="6">'Forma 7'!$F$133</definedName>
    <definedName name="VAS076_F_Epunktui303IsViso">'Forma 7'!$F$133</definedName>
    <definedName name="VAS076_F_Epunktui3041NuotekuSurinkimas" localSheetId="6">'Forma 7'!$K$133</definedName>
    <definedName name="VAS076_F_Epunktui3041NuotekuSurinkimas">'Forma 7'!$K$133</definedName>
    <definedName name="VAS076_F_Epunktui3042NuotekuValymas" localSheetId="6">'Forma 7'!$L$133</definedName>
    <definedName name="VAS076_F_Epunktui3042NuotekuValymas">'Forma 7'!$L$133</definedName>
    <definedName name="VAS076_F_Epunktui3043NuotekuDumblo" localSheetId="6">'Forma 7'!$M$133</definedName>
    <definedName name="VAS076_F_Epunktui3043NuotekuDumblo">'Forma 7'!$M$133</definedName>
    <definedName name="VAS076_F_Epunktui304IsViso" localSheetId="6">'Forma 7'!$J$133</definedName>
    <definedName name="VAS076_F_Epunktui304IsViso">'Forma 7'!$J$133</definedName>
    <definedName name="VAS076_F_Epunktui305PavirsiniuNuoteku" localSheetId="6">'Forma 7'!$N$133</definedName>
    <definedName name="VAS076_F_Epunktui305PavirsiniuNuoteku">'Forma 7'!$N$133</definedName>
    <definedName name="VAS076_F_Epunktui306KitosReguliuojamosios" localSheetId="6">'Forma 7'!$O$133</definedName>
    <definedName name="VAS076_F_Epunktui306KitosReguliuojamosios">'Forma 7'!$O$133</definedName>
    <definedName name="VAS076_F_Epunktui307KitosVeiklos" localSheetId="6">'Forma 7'!$P$133</definedName>
    <definedName name="VAS076_F_Epunktui307KitosVeiklos">'Forma 7'!$P$133</definedName>
    <definedName name="VAS076_F_Irankiaimatavi61IS" localSheetId="6">'Forma 7'!$D$25</definedName>
    <definedName name="VAS076_F_Irankiaimatavi61IS">'Forma 7'!$D$25</definedName>
    <definedName name="VAS076_F_Irankiaimatavi62ApskaitosVeikla" localSheetId="6">'Forma 7'!$E$25</definedName>
    <definedName name="VAS076_F_Irankiaimatavi62ApskaitosVeikla">'Forma 7'!$E$25</definedName>
    <definedName name="VAS076_F_Irankiaimatavi631GeriamojoVandens" localSheetId="6">'Forma 7'!$G$25</definedName>
    <definedName name="VAS076_F_Irankiaimatavi631GeriamojoVandens">'Forma 7'!$G$25</definedName>
    <definedName name="VAS076_F_Irankiaimatavi632GeriamojoVandens" localSheetId="6">'Forma 7'!$H$25</definedName>
    <definedName name="VAS076_F_Irankiaimatavi632GeriamojoVandens">'Forma 7'!$H$25</definedName>
    <definedName name="VAS076_F_Irankiaimatavi633GeriamojoVandens" localSheetId="6">'Forma 7'!$I$25</definedName>
    <definedName name="VAS076_F_Irankiaimatavi633GeriamojoVandens">'Forma 7'!$I$25</definedName>
    <definedName name="VAS076_F_Irankiaimatavi63IsViso" localSheetId="6">'Forma 7'!$F$25</definedName>
    <definedName name="VAS076_F_Irankiaimatavi63IsViso">'Forma 7'!$F$25</definedName>
    <definedName name="VAS076_F_Irankiaimatavi641NuotekuSurinkimas" localSheetId="6">'Forma 7'!$K$25</definedName>
    <definedName name="VAS076_F_Irankiaimatavi641NuotekuSurinkimas">'Forma 7'!$K$25</definedName>
    <definedName name="VAS076_F_Irankiaimatavi642NuotekuValymas" localSheetId="6">'Forma 7'!$L$25</definedName>
    <definedName name="VAS076_F_Irankiaimatavi642NuotekuValymas">'Forma 7'!$L$25</definedName>
    <definedName name="VAS076_F_Irankiaimatavi643NuotekuDumblo" localSheetId="6">'Forma 7'!$M$25</definedName>
    <definedName name="VAS076_F_Irankiaimatavi643NuotekuDumblo">'Forma 7'!$M$25</definedName>
    <definedName name="VAS076_F_Irankiaimatavi64IsViso" localSheetId="6">'Forma 7'!$J$25</definedName>
    <definedName name="VAS076_F_Irankiaimatavi64IsViso">'Forma 7'!$J$25</definedName>
    <definedName name="VAS076_F_Irankiaimatavi65PavirsiniuNuoteku" localSheetId="6">'Forma 7'!$N$25</definedName>
    <definedName name="VAS076_F_Irankiaimatavi65PavirsiniuNuoteku">'Forma 7'!$N$25</definedName>
    <definedName name="VAS076_F_Irankiaimatavi66KitosReguliuojamosios" localSheetId="6">'Forma 7'!$O$25</definedName>
    <definedName name="VAS076_F_Irankiaimatavi66KitosReguliuojamosios">'Forma 7'!$O$25</definedName>
    <definedName name="VAS076_F_Irankiaimatavi67KitosVeiklos" localSheetId="6">'Forma 7'!$P$25</definedName>
    <definedName name="VAS076_F_Irankiaimatavi67KitosVeiklos">'Forma 7'!$P$25</definedName>
    <definedName name="VAS076_F_Irankiaimatavi71IS" localSheetId="6">'Forma 7'!$D$48</definedName>
    <definedName name="VAS076_F_Irankiaimatavi71IS">'Forma 7'!$D$48</definedName>
    <definedName name="VAS076_F_Irankiaimatavi72ApskaitosVeikla" localSheetId="6">'Forma 7'!$E$48</definedName>
    <definedName name="VAS076_F_Irankiaimatavi72ApskaitosVeikla">'Forma 7'!$E$48</definedName>
    <definedName name="VAS076_F_Irankiaimatavi731GeriamojoVandens" localSheetId="6">'Forma 7'!$G$48</definedName>
    <definedName name="VAS076_F_Irankiaimatavi731GeriamojoVandens">'Forma 7'!$G$48</definedName>
    <definedName name="VAS076_F_Irankiaimatavi732GeriamojoVandens" localSheetId="6">'Forma 7'!$H$48</definedName>
    <definedName name="VAS076_F_Irankiaimatavi732GeriamojoVandens">'Forma 7'!$H$48</definedName>
    <definedName name="VAS076_F_Irankiaimatavi733GeriamojoVandens" localSheetId="6">'Forma 7'!$I$48</definedName>
    <definedName name="VAS076_F_Irankiaimatavi733GeriamojoVandens">'Forma 7'!$I$48</definedName>
    <definedName name="VAS076_F_Irankiaimatavi73IsViso" localSheetId="6">'Forma 7'!$F$48</definedName>
    <definedName name="VAS076_F_Irankiaimatavi73IsViso">'Forma 7'!$F$48</definedName>
    <definedName name="VAS076_F_Irankiaimatavi741NuotekuSurinkimas" localSheetId="6">'Forma 7'!$K$48</definedName>
    <definedName name="VAS076_F_Irankiaimatavi741NuotekuSurinkimas">'Forma 7'!$K$48</definedName>
    <definedName name="VAS076_F_Irankiaimatavi742NuotekuValymas" localSheetId="6">'Forma 7'!$L$48</definedName>
    <definedName name="VAS076_F_Irankiaimatavi742NuotekuValymas">'Forma 7'!$L$48</definedName>
    <definedName name="VAS076_F_Irankiaimatavi743NuotekuDumblo" localSheetId="6">'Forma 7'!$M$48</definedName>
    <definedName name="VAS076_F_Irankiaimatavi743NuotekuDumblo">'Forma 7'!$M$48</definedName>
    <definedName name="VAS076_F_Irankiaimatavi74IsViso" localSheetId="6">'Forma 7'!$J$48</definedName>
    <definedName name="VAS076_F_Irankiaimatavi74IsViso">'Forma 7'!$J$48</definedName>
    <definedName name="VAS076_F_Irankiaimatavi75PavirsiniuNuoteku" localSheetId="6">'Forma 7'!$N$48</definedName>
    <definedName name="VAS076_F_Irankiaimatavi75PavirsiniuNuoteku">'Forma 7'!$N$48</definedName>
    <definedName name="VAS076_F_Irankiaimatavi76KitosReguliuojamosios" localSheetId="6">'Forma 7'!$O$48</definedName>
    <definedName name="VAS076_F_Irankiaimatavi76KitosReguliuojamosios">'Forma 7'!$O$48</definedName>
    <definedName name="VAS076_F_Irankiaimatavi77KitosVeiklos" localSheetId="6">'Forma 7'!$P$48</definedName>
    <definedName name="VAS076_F_Irankiaimatavi77KitosVeiklos">'Forma 7'!$P$48</definedName>
    <definedName name="VAS076_F_Irankiaimatavi81IS" localSheetId="6">'Forma 7'!$D$71</definedName>
    <definedName name="VAS076_F_Irankiaimatavi81IS">'Forma 7'!$D$71</definedName>
    <definedName name="VAS076_F_Irankiaimatavi82ApskaitosVeikla" localSheetId="6">'Forma 7'!$E$71</definedName>
    <definedName name="VAS076_F_Irankiaimatavi82ApskaitosVeikla">'Forma 7'!$E$71</definedName>
    <definedName name="VAS076_F_Irankiaimatavi831GeriamojoVandens" localSheetId="6">'Forma 7'!$G$71</definedName>
    <definedName name="VAS076_F_Irankiaimatavi831GeriamojoVandens">'Forma 7'!$G$71</definedName>
    <definedName name="VAS076_F_Irankiaimatavi832GeriamojoVandens" localSheetId="6">'Forma 7'!$H$71</definedName>
    <definedName name="VAS076_F_Irankiaimatavi832GeriamojoVandens">'Forma 7'!$H$71</definedName>
    <definedName name="VAS076_F_Irankiaimatavi833GeriamojoVandens" localSheetId="6">'Forma 7'!$I$71</definedName>
    <definedName name="VAS076_F_Irankiaimatavi833GeriamojoVandens">'Forma 7'!$I$71</definedName>
    <definedName name="VAS076_F_Irankiaimatavi83IsViso" localSheetId="6">'Forma 7'!$F$71</definedName>
    <definedName name="VAS076_F_Irankiaimatavi83IsViso">'Forma 7'!$F$71</definedName>
    <definedName name="VAS076_F_Irankiaimatavi841NuotekuSurinkimas" localSheetId="6">'Forma 7'!$K$71</definedName>
    <definedName name="VAS076_F_Irankiaimatavi841NuotekuSurinkimas">'Forma 7'!$K$71</definedName>
    <definedName name="VAS076_F_Irankiaimatavi842NuotekuValymas" localSheetId="6">'Forma 7'!$L$71</definedName>
    <definedName name="VAS076_F_Irankiaimatavi842NuotekuValymas">'Forma 7'!$L$71</definedName>
    <definedName name="VAS076_F_Irankiaimatavi843NuotekuDumblo" localSheetId="6">'Forma 7'!$M$71</definedName>
    <definedName name="VAS076_F_Irankiaimatavi843NuotekuDumblo">'Forma 7'!$M$71</definedName>
    <definedName name="VAS076_F_Irankiaimatavi84IsViso" localSheetId="6">'Forma 7'!$J$71</definedName>
    <definedName name="VAS076_F_Irankiaimatavi84IsViso">'Forma 7'!$J$71</definedName>
    <definedName name="VAS076_F_Irankiaimatavi85PavirsiniuNuoteku" localSheetId="6">'Forma 7'!$N$71</definedName>
    <definedName name="VAS076_F_Irankiaimatavi85PavirsiniuNuoteku">'Forma 7'!$N$71</definedName>
    <definedName name="VAS076_F_Irankiaimatavi86KitosReguliuojamosios" localSheetId="6">'Forma 7'!$O$71</definedName>
    <definedName name="VAS076_F_Irankiaimatavi86KitosReguliuojamosios">'Forma 7'!$O$71</definedName>
    <definedName name="VAS076_F_Irankiaimatavi87KitosVeiklos" localSheetId="6">'Forma 7'!$P$71</definedName>
    <definedName name="VAS076_F_Irankiaimatavi87KitosVeiklos">'Forma 7'!$P$71</definedName>
    <definedName name="VAS076_F_Irankiaimatavi91IS" localSheetId="6">'Forma 7'!$D$110</definedName>
    <definedName name="VAS076_F_Irankiaimatavi91IS">'Forma 7'!$D$110</definedName>
    <definedName name="VAS076_F_Irankiaimatavi92ApskaitosVeikla" localSheetId="6">'Forma 7'!$E$110</definedName>
    <definedName name="VAS076_F_Irankiaimatavi92ApskaitosVeikla">'Forma 7'!$E$110</definedName>
    <definedName name="VAS076_F_Irankiaimatavi931GeriamojoVandens" localSheetId="6">'Forma 7'!$G$110</definedName>
    <definedName name="VAS076_F_Irankiaimatavi931GeriamojoVandens">'Forma 7'!$G$110</definedName>
    <definedName name="VAS076_F_Irankiaimatavi932GeriamojoVandens" localSheetId="6">'Forma 7'!$H$110</definedName>
    <definedName name="VAS076_F_Irankiaimatavi932GeriamojoVandens">'Forma 7'!$H$110</definedName>
    <definedName name="VAS076_F_Irankiaimatavi933GeriamojoVandens" localSheetId="6">'Forma 7'!$I$110</definedName>
    <definedName name="VAS076_F_Irankiaimatavi933GeriamojoVandens">'Forma 7'!$I$110</definedName>
    <definedName name="VAS076_F_Irankiaimatavi93IsViso" localSheetId="6">'Forma 7'!$F$110</definedName>
    <definedName name="VAS076_F_Irankiaimatavi93IsViso">'Forma 7'!$F$110</definedName>
    <definedName name="VAS076_F_Irankiaimatavi941NuotekuSurinkimas" localSheetId="6">'Forma 7'!$K$110</definedName>
    <definedName name="VAS076_F_Irankiaimatavi941NuotekuSurinkimas">'Forma 7'!$K$110</definedName>
    <definedName name="VAS076_F_Irankiaimatavi942NuotekuValymas" localSheetId="6">'Forma 7'!$L$110</definedName>
    <definedName name="VAS076_F_Irankiaimatavi942NuotekuValymas">'Forma 7'!$L$110</definedName>
    <definedName name="VAS076_F_Irankiaimatavi943NuotekuDumblo" localSheetId="6">'Forma 7'!$M$110</definedName>
    <definedName name="VAS076_F_Irankiaimatavi943NuotekuDumblo">'Forma 7'!$M$110</definedName>
    <definedName name="VAS076_F_Irankiaimatavi94IsViso" localSheetId="6">'Forma 7'!$J$110</definedName>
    <definedName name="VAS076_F_Irankiaimatavi94IsViso">'Forma 7'!$J$110</definedName>
    <definedName name="VAS076_F_Irankiaimatavi95PavirsiniuNuoteku" localSheetId="6">'Forma 7'!$N$110</definedName>
    <definedName name="VAS076_F_Irankiaimatavi95PavirsiniuNuoteku">'Forma 7'!$N$110</definedName>
    <definedName name="VAS076_F_Irankiaimatavi96KitosReguliuojamosios" localSheetId="6">'Forma 7'!$O$110</definedName>
    <definedName name="VAS076_F_Irankiaimatavi96KitosReguliuojamosios">'Forma 7'!$O$110</definedName>
    <definedName name="VAS076_F_Irankiaimatavi97KitosVeiklos" localSheetId="6">'Forma 7'!$P$110</definedName>
    <definedName name="VAS076_F_Irankiaimatavi97KitosVeiklos">'Forma 7'!$P$110</definedName>
    <definedName name="VAS076_F_Keliaiaikstele61IS" localSheetId="6">'Forma 7'!$D$17</definedName>
    <definedName name="VAS076_F_Keliaiaikstele61IS">'Forma 7'!$D$17</definedName>
    <definedName name="VAS076_F_Keliaiaikstele62ApskaitosVeikla" localSheetId="6">'Forma 7'!$E$17</definedName>
    <definedName name="VAS076_F_Keliaiaikstele62ApskaitosVeikla">'Forma 7'!$E$17</definedName>
    <definedName name="VAS076_F_Keliaiaikstele631GeriamojoVandens" localSheetId="6">'Forma 7'!$G$17</definedName>
    <definedName name="VAS076_F_Keliaiaikstele631GeriamojoVandens">'Forma 7'!$G$17</definedName>
    <definedName name="VAS076_F_Keliaiaikstele632GeriamojoVandens" localSheetId="6">'Forma 7'!$H$17</definedName>
    <definedName name="VAS076_F_Keliaiaikstele632GeriamojoVandens">'Forma 7'!$H$17</definedName>
    <definedName name="VAS076_F_Keliaiaikstele633GeriamojoVandens" localSheetId="6">'Forma 7'!$I$17</definedName>
    <definedName name="VAS076_F_Keliaiaikstele633GeriamojoVandens">'Forma 7'!$I$17</definedName>
    <definedName name="VAS076_F_Keliaiaikstele63IsViso" localSheetId="6">'Forma 7'!$F$17</definedName>
    <definedName name="VAS076_F_Keliaiaikstele63IsViso">'Forma 7'!$F$17</definedName>
    <definedName name="VAS076_F_Keliaiaikstele641NuotekuSurinkimas" localSheetId="6">'Forma 7'!$K$17</definedName>
    <definedName name="VAS076_F_Keliaiaikstele641NuotekuSurinkimas">'Forma 7'!$K$17</definedName>
    <definedName name="VAS076_F_Keliaiaikstele642NuotekuValymas" localSheetId="6">'Forma 7'!$L$17</definedName>
    <definedName name="VAS076_F_Keliaiaikstele642NuotekuValymas">'Forma 7'!$L$17</definedName>
    <definedName name="VAS076_F_Keliaiaikstele643NuotekuDumblo" localSheetId="6">'Forma 7'!$M$17</definedName>
    <definedName name="VAS076_F_Keliaiaikstele643NuotekuDumblo">'Forma 7'!$M$17</definedName>
    <definedName name="VAS076_F_Keliaiaikstele64IsViso" localSheetId="6">'Forma 7'!$J$17</definedName>
    <definedName name="VAS076_F_Keliaiaikstele64IsViso">'Forma 7'!$J$17</definedName>
    <definedName name="VAS076_F_Keliaiaikstele65PavirsiniuNuoteku" localSheetId="6">'Forma 7'!$N$17</definedName>
    <definedName name="VAS076_F_Keliaiaikstele65PavirsiniuNuoteku">'Forma 7'!$N$17</definedName>
    <definedName name="VAS076_F_Keliaiaikstele66KitosReguliuojamosios" localSheetId="6">'Forma 7'!$O$17</definedName>
    <definedName name="VAS076_F_Keliaiaikstele66KitosReguliuojamosios">'Forma 7'!$O$17</definedName>
    <definedName name="VAS076_F_Keliaiaikstele67KitosVeiklos" localSheetId="6">'Forma 7'!$P$17</definedName>
    <definedName name="VAS076_F_Keliaiaikstele67KitosVeiklos">'Forma 7'!$P$17</definedName>
    <definedName name="VAS076_F_Keliaiaikstele71IS" localSheetId="6">'Forma 7'!$D$40</definedName>
    <definedName name="VAS076_F_Keliaiaikstele71IS">'Forma 7'!$D$40</definedName>
    <definedName name="VAS076_F_Keliaiaikstele72ApskaitosVeikla" localSheetId="6">'Forma 7'!$E$40</definedName>
    <definedName name="VAS076_F_Keliaiaikstele72ApskaitosVeikla">'Forma 7'!$E$40</definedName>
    <definedName name="VAS076_F_Keliaiaikstele731GeriamojoVandens" localSheetId="6">'Forma 7'!$G$40</definedName>
    <definedName name="VAS076_F_Keliaiaikstele731GeriamojoVandens">'Forma 7'!$G$40</definedName>
    <definedName name="VAS076_F_Keliaiaikstele732GeriamojoVandens" localSheetId="6">'Forma 7'!$H$40</definedName>
    <definedName name="VAS076_F_Keliaiaikstele732GeriamojoVandens">'Forma 7'!$H$40</definedName>
    <definedName name="VAS076_F_Keliaiaikstele733GeriamojoVandens" localSheetId="6">'Forma 7'!$I$40</definedName>
    <definedName name="VAS076_F_Keliaiaikstele733GeriamojoVandens">'Forma 7'!$I$40</definedName>
    <definedName name="VAS076_F_Keliaiaikstele73IsViso" localSheetId="6">'Forma 7'!$F$40</definedName>
    <definedName name="VAS076_F_Keliaiaikstele73IsViso">'Forma 7'!$F$40</definedName>
    <definedName name="VAS076_F_Keliaiaikstele741NuotekuSurinkimas" localSheetId="6">'Forma 7'!$K$40</definedName>
    <definedName name="VAS076_F_Keliaiaikstele741NuotekuSurinkimas">'Forma 7'!$K$40</definedName>
    <definedName name="VAS076_F_Keliaiaikstele742NuotekuValymas" localSheetId="6">'Forma 7'!$L$40</definedName>
    <definedName name="VAS076_F_Keliaiaikstele742NuotekuValymas">'Forma 7'!$L$40</definedName>
    <definedName name="VAS076_F_Keliaiaikstele743NuotekuDumblo" localSheetId="6">'Forma 7'!$M$40</definedName>
    <definedName name="VAS076_F_Keliaiaikstele743NuotekuDumblo">'Forma 7'!$M$40</definedName>
    <definedName name="VAS076_F_Keliaiaikstele74IsViso" localSheetId="6">'Forma 7'!$J$40</definedName>
    <definedName name="VAS076_F_Keliaiaikstele74IsViso">'Forma 7'!$J$40</definedName>
    <definedName name="VAS076_F_Keliaiaikstele75PavirsiniuNuoteku" localSheetId="6">'Forma 7'!$N$40</definedName>
    <definedName name="VAS076_F_Keliaiaikstele75PavirsiniuNuoteku">'Forma 7'!$N$40</definedName>
    <definedName name="VAS076_F_Keliaiaikstele76KitosReguliuojamosios" localSheetId="6">'Forma 7'!$O$40</definedName>
    <definedName name="VAS076_F_Keliaiaikstele76KitosReguliuojamosios">'Forma 7'!$O$40</definedName>
    <definedName name="VAS076_F_Keliaiaikstele77KitosVeiklos" localSheetId="6">'Forma 7'!$P$40</definedName>
    <definedName name="VAS076_F_Keliaiaikstele77KitosVeiklos">'Forma 7'!$P$40</definedName>
    <definedName name="VAS076_F_Keliaiaikstele81IS" localSheetId="6">'Forma 7'!$D$63</definedName>
    <definedName name="VAS076_F_Keliaiaikstele81IS">'Forma 7'!$D$63</definedName>
    <definedName name="VAS076_F_Keliaiaikstele82ApskaitosVeikla" localSheetId="6">'Forma 7'!$E$63</definedName>
    <definedName name="VAS076_F_Keliaiaikstele82ApskaitosVeikla">'Forma 7'!$E$63</definedName>
    <definedName name="VAS076_F_Keliaiaikstele831GeriamojoVandens" localSheetId="6">'Forma 7'!$G$63</definedName>
    <definedName name="VAS076_F_Keliaiaikstele831GeriamojoVandens">'Forma 7'!$G$63</definedName>
    <definedName name="VAS076_F_Keliaiaikstele832GeriamojoVandens" localSheetId="6">'Forma 7'!$H$63</definedName>
    <definedName name="VAS076_F_Keliaiaikstele832GeriamojoVandens">'Forma 7'!$H$63</definedName>
    <definedName name="VAS076_F_Keliaiaikstele833GeriamojoVandens" localSheetId="6">'Forma 7'!$I$63</definedName>
    <definedName name="VAS076_F_Keliaiaikstele833GeriamojoVandens">'Forma 7'!$I$63</definedName>
    <definedName name="VAS076_F_Keliaiaikstele83IsViso" localSheetId="6">'Forma 7'!$F$63</definedName>
    <definedName name="VAS076_F_Keliaiaikstele83IsViso">'Forma 7'!$F$63</definedName>
    <definedName name="VAS076_F_Keliaiaikstele841NuotekuSurinkimas" localSheetId="6">'Forma 7'!$K$63</definedName>
    <definedName name="VAS076_F_Keliaiaikstele841NuotekuSurinkimas">'Forma 7'!$K$63</definedName>
    <definedName name="VAS076_F_Keliaiaikstele842NuotekuValymas" localSheetId="6">'Forma 7'!$L$63</definedName>
    <definedName name="VAS076_F_Keliaiaikstele842NuotekuValymas">'Forma 7'!$L$63</definedName>
    <definedName name="VAS076_F_Keliaiaikstele843NuotekuDumblo" localSheetId="6">'Forma 7'!$M$63</definedName>
    <definedName name="VAS076_F_Keliaiaikstele843NuotekuDumblo">'Forma 7'!$M$63</definedName>
    <definedName name="VAS076_F_Keliaiaikstele84IsViso" localSheetId="6">'Forma 7'!$J$63</definedName>
    <definedName name="VAS076_F_Keliaiaikstele84IsViso">'Forma 7'!$J$63</definedName>
    <definedName name="VAS076_F_Keliaiaikstele85PavirsiniuNuoteku" localSheetId="6">'Forma 7'!$N$63</definedName>
    <definedName name="VAS076_F_Keliaiaikstele85PavirsiniuNuoteku">'Forma 7'!$N$63</definedName>
    <definedName name="VAS076_F_Keliaiaikstele86KitosReguliuojamosios" localSheetId="6">'Forma 7'!$O$63</definedName>
    <definedName name="VAS076_F_Keliaiaikstele86KitosReguliuojamosios">'Forma 7'!$O$63</definedName>
    <definedName name="VAS076_F_Keliaiaikstele87KitosVeiklos" localSheetId="6">'Forma 7'!$P$63</definedName>
    <definedName name="VAS076_F_Keliaiaikstele87KitosVeiklos">'Forma 7'!$P$63</definedName>
    <definedName name="VAS076_F_Keliaiaikstele91IS" localSheetId="6">'Forma 7'!$D$103</definedName>
    <definedName name="VAS076_F_Keliaiaikstele91IS">'Forma 7'!$D$103</definedName>
    <definedName name="VAS076_F_Keliaiaikstele92ApskaitosVeikla" localSheetId="6">'Forma 7'!$E$103</definedName>
    <definedName name="VAS076_F_Keliaiaikstele92ApskaitosVeikla">'Forma 7'!$E$103</definedName>
    <definedName name="VAS076_F_Keliaiaikstele931GeriamojoVandens" localSheetId="6">'Forma 7'!$G$103</definedName>
    <definedName name="VAS076_F_Keliaiaikstele931GeriamojoVandens">'Forma 7'!$G$103</definedName>
    <definedName name="VAS076_F_Keliaiaikstele932GeriamojoVandens" localSheetId="6">'Forma 7'!$H$103</definedName>
    <definedName name="VAS076_F_Keliaiaikstele932GeriamojoVandens">'Forma 7'!$H$103</definedName>
    <definedName name="VAS076_F_Keliaiaikstele933GeriamojoVandens" localSheetId="6">'Forma 7'!$I$103</definedName>
    <definedName name="VAS076_F_Keliaiaikstele933GeriamojoVandens">'Forma 7'!$I$103</definedName>
    <definedName name="VAS076_F_Keliaiaikstele93IsViso" localSheetId="6">'Forma 7'!$F$103</definedName>
    <definedName name="VAS076_F_Keliaiaikstele93IsViso">'Forma 7'!$F$103</definedName>
    <definedName name="VAS076_F_Keliaiaikstele941NuotekuSurinkimas" localSheetId="6">'Forma 7'!$K$103</definedName>
    <definedName name="VAS076_F_Keliaiaikstele941NuotekuSurinkimas">'Forma 7'!$K$103</definedName>
    <definedName name="VAS076_F_Keliaiaikstele942NuotekuValymas" localSheetId="6">'Forma 7'!$L$103</definedName>
    <definedName name="VAS076_F_Keliaiaikstele942NuotekuValymas">'Forma 7'!$L$103</definedName>
    <definedName name="VAS076_F_Keliaiaikstele943NuotekuDumblo" localSheetId="6">'Forma 7'!$M$103</definedName>
    <definedName name="VAS076_F_Keliaiaikstele943NuotekuDumblo">'Forma 7'!$M$103</definedName>
    <definedName name="VAS076_F_Keliaiaikstele94IsViso" localSheetId="6">'Forma 7'!$J$103</definedName>
    <definedName name="VAS076_F_Keliaiaikstele94IsViso">'Forma 7'!$J$103</definedName>
    <definedName name="VAS076_F_Keliaiaikstele95PavirsiniuNuoteku" localSheetId="6">'Forma 7'!$N$103</definedName>
    <definedName name="VAS076_F_Keliaiaikstele95PavirsiniuNuoteku">'Forma 7'!$N$103</definedName>
    <definedName name="VAS076_F_Keliaiaikstele96KitosReguliuojamosios" localSheetId="6">'Forma 7'!$O$103</definedName>
    <definedName name="VAS076_F_Keliaiaikstele96KitosReguliuojamosios">'Forma 7'!$O$103</definedName>
    <definedName name="VAS076_F_Keliaiaikstele97KitosVeiklos" localSheetId="6">'Forma 7'!$P$103</definedName>
    <definedName name="VAS076_F_Keliaiaikstele97KitosVeiklos">'Forma 7'!$P$103</definedName>
    <definedName name="VAS076_F_Kitairanga21IS" localSheetId="6">'Forma 7'!$D$107</definedName>
    <definedName name="VAS076_F_Kitairanga21IS">'Forma 7'!$D$107</definedName>
    <definedName name="VAS076_F_Kitairanga22ApskaitosVeikla" localSheetId="6">'Forma 7'!$E$107</definedName>
    <definedName name="VAS076_F_Kitairanga22ApskaitosVeikla">'Forma 7'!$E$107</definedName>
    <definedName name="VAS076_F_Kitairanga231GeriamojoVandens" localSheetId="6">'Forma 7'!$G$107</definedName>
    <definedName name="VAS076_F_Kitairanga231GeriamojoVandens">'Forma 7'!$G$107</definedName>
    <definedName name="VAS076_F_Kitairanga232GeriamojoVandens" localSheetId="6">'Forma 7'!$H$107</definedName>
    <definedName name="VAS076_F_Kitairanga232GeriamojoVandens">'Forma 7'!$H$107</definedName>
    <definedName name="VAS076_F_Kitairanga233GeriamojoVandens" localSheetId="6">'Forma 7'!$I$107</definedName>
    <definedName name="VAS076_F_Kitairanga233GeriamojoVandens">'Forma 7'!$I$107</definedName>
    <definedName name="VAS076_F_Kitairanga23IsViso" localSheetId="6">'Forma 7'!$F$107</definedName>
    <definedName name="VAS076_F_Kitairanga23IsViso">'Forma 7'!$F$107</definedName>
    <definedName name="VAS076_F_Kitairanga241NuotekuSurinkimas" localSheetId="6">'Forma 7'!$K$107</definedName>
    <definedName name="VAS076_F_Kitairanga241NuotekuSurinkimas">'Forma 7'!$K$107</definedName>
    <definedName name="VAS076_F_Kitairanga242NuotekuValymas" localSheetId="6">'Forma 7'!$L$107</definedName>
    <definedName name="VAS076_F_Kitairanga242NuotekuValymas">'Forma 7'!$L$107</definedName>
    <definedName name="VAS076_F_Kitairanga243NuotekuDumblo" localSheetId="6">'Forma 7'!$M$107</definedName>
    <definedName name="VAS076_F_Kitairanga243NuotekuDumblo">'Forma 7'!$M$107</definedName>
    <definedName name="VAS076_F_Kitairanga24IsViso" localSheetId="6">'Forma 7'!$J$107</definedName>
    <definedName name="VAS076_F_Kitairanga24IsViso">'Forma 7'!$J$107</definedName>
    <definedName name="VAS076_F_Kitairanga25PavirsiniuNuoteku" localSheetId="6">'Forma 7'!$N$107</definedName>
    <definedName name="VAS076_F_Kitairanga25PavirsiniuNuoteku">'Forma 7'!$N$107</definedName>
    <definedName name="VAS076_F_Kitairanga26KitosReguliuojamosios" localSheetId="6">'Forma 7'!$O$107</definedName>
    <definedName name="VAS076_F_Kitairanga26KitosReguliuojamosios">'Forma 7'!$O$107</definedName>
    <definedName name="VAS076_F_Kitairanga27KitosVeiklos" localSheetId="6">'Forma 7'!$P$107</definedName>
    <definedName name="VAS076_F_Kitairanga27KitosVeiklos">'Forma 7'!$P$107</definedName>
    <definedName name="VAS076_F_Kitasilgalaiki51IS" localSheetId="6">'Forma 7'!$D$29</definedName>
    <definedName name="VAS076_F_Kitasilgalaiki51IS">'Forma 7'!$D$29</definedName>
    <definedName name="VAS076_F_Kitasilgalaiki52ApskaitosVeikla" localSheetId="6">'Forma 7'!$E$29</definedName>
    <definedName name="VAS076_F_Kitasilgalaiki52ApskaitosVeikla">'Forma 7'!$E$29</definedName>
    <definedName name="VAS076_F_Kitasilgalaiki531GeriamojoVandens" localSheetId="6">'Forma 7'!$G$29</definedName>
    <definedName name="VAS076_F_Kitasilgalaiki531GeriamojoVandens">'Forma 7'!$G$29</definedName>
    <definedName name="VAS076_F_Kitasilgalaiki532GeriamojoVandens" localSheetId="6">'Forma 7'!$H$29</definedName>
    <definedName name="VAS076_F_Kitasilgalaiki532GeriamojoVandens">'Forma 7'!$H$29</definedName>
    <definedName name="VAS076_F_Kitasilgalaiki533GeriamojoVandens" localSheetId="6">'Forma 7'!$I$29</definedName>
    <definedName name="VAS076_F_Kitasilgalaiki533GeriamojoVandens">'Forma 7'!$I$29</definedName>
    <definedName name="VAS076_F_Kitasilgalaiki53IsViso" localSheetId="6">'Forma 7'!$F$29</definedName>
    <definedName name="VAS076_F_Kitasilgalaiki53IsViso">'Forma 7'!$F$29</definedName>
    <definedName name="VAS076_F_Kitasilgalaiki541NuotekuSurinkimas" localSheetId="6">'Forma 7'!$K$29</definedName>
    <definedName name="VAS076_F_Kitasilgalaiki541NuotekuSurinkimas">'Forma 7'!$K$29</definedName>
    <definedName name="VAS076_F_Kitasilgalaiki542NuotekuValymas" localSheetId="6">'Forma 7'!$L$29</definedName>
    <definedName name="VAS076_F_Kitasilgalaiki542NuotekuValymas">'Forma 7'!$L$29</definedName>
    <definedName name="VAS076_F_Kitasilgalaiki543NuotekuDumblo" localSheetId="6">'Forma 7'!$M$29</definedName>
    <definedName name="VAS076_F_Kitasilgalaiki543NuotekuDumblo">'Forma 7'!$M$29</definedName>
    <definedName name="VAS076_F_Kitasilgalaiki54IsViso" localSheetId="6">'Forma 7'!$J$29</definedName>
    <definedName name="VAS076_F_Kitasilgalaiki54IsViso">'Forma 7'!$J$29</definedName>
    <definedName name="VAS076_F_Kitasilgalaiki55PavirsiniuNuoteku" localSheetId="6">'Forma 7'!$N$29</definedName>
    <definedName name="VAS076_F_Kitasilgalaiki55PavirsiniuNuoteku">'Forma 7'!$N$29</definedName>
    <definedName name="VAS076_F_Kitasilgalaiki56KitosReguliuojamosios" localSheetId="6">'Forma 7'!$O$29</definedName>
    <definedName name="VAS076_F_Kitasilgalaiki56KitosReguliuojamosios">'Forma 7'!$O$29</definedName>
    <definedName name="VAS076_F_Kitasilgalaiki57KitosVeiklos" localSheetId="6">'Forma 7'!$P$29</definedName>
    <definedName name="VAS076_F_Kitasilgalaiki57KitosVeiklos">'Forma 7'!$P$29</definedName>
    <definedName name="VAS076_F_Kitasilgalaiki61IS" localSheetId="6">'Forma 7'!$D$52</definedName>
    <definedName name="VAS076_F_Kitasilgalaiki61IS">'Forma 7'!$D$52</definedName>
    <definedName name="VAS076_F_Kitasilgalaiki62ApskaitosVeikla" localSheetId="6">'Forma 7'!$E$52</definedName>
    <definedName name="VAS076_F_Kitasilgalaiki62ApskaitosVeikla">'Forma 7'!$E$52</definedName>
    <definedName name="VAS076_F_Kitasilgalaiki631GeriamojoVandens" localSheetId="6">'Forma 7'!$G$52</definedName>
    <definedName name="VAS076_F_Kitasilgalaiki631GeriamojoVandens">'Forma 7'!$G$52</definedName>
    <definedName name="VAS076_F_Kitasilgalaiki632GeriamojoVandens" localSheetId="6">'Forma 7'!$H$52</definedName>
    <definedName name="VAS076_F_Kitasilgalaiki632GeriamojoVandens">'Forma 7'!$H$52</definedName>
    <definedName name="VAS076_F_Kitasilgalaiki633GeriamojoVandens" localSheetId="6">'Forma 7'!$I$52</definedName>
    <definedName name="VAS076_F_Kitasilgalaiki633GeriamojoVandens">'Forma 7'!$I$52</definedName>
    <definedName name="VAS076_F_Kitasilgalaiki63IsViso" localSheetId="6">'Forma 7'!$F$52</definedName>
    <definedName name="VAS076_F_Kitasilgalaiki63IsViso">'Forma 7'!$F$52</definedName>
    <definedName name="VAS076_F_Kitasilgalaiki641NuotekuSurinkimas" localSheetId="6">'Forma 7'!$K$52</definedName>
    <definedName name="VAS076_F_Kitasilgalaiki641NuotekuSurinkimas">'Forma 7'!$K$52</definedName>
    <definedName name="VAS076_F_Kitasilgalaiki642NuotekuValymas" localSheetId="6">'Forma 7'!$L$52</definedName>
    <definedName name="VAS076_F_Kitasilgalaiki642NuotekuValymas">'Forma 7'!$L$52</definedName>
    <definedName name="VAS076_F_Kitasilgalaiki643NuotekuDumblo" localSheetId="6">'Forma 7'!$M$52</definedName>
    <definedName name="VAS076_F_Kitasilgalaiki643NuotekuDumblo">'Forma 7'!$M$52</definedName>
    <definedName name="VAS076_F_Kitasilgalaiki64IsViso" localSheetId="6">'Forma 7'!$J$52</definedName>
    <definedName name="VAS076_F_Kitasilgalaiki64IsViso">'Forma 7'!$J$52</definedName>
    <definedName name="VAS076_F_Kitasilgalaiki65PavirsiniuNuoteku" localSheetId="6">'Forma 7'!$N$52</definedName>
    <definedName name="VAS076_F_Kitasilgalaiki65PavirsiniuNuoteku">'Forma 7'!$N$52</definedName>
    <definedName name="VAS076_F_Kitasilgalaiki66KitosReguliuojamosios" localSheetId="6">'Forma 7'!$O$52</definedName>
    <definedName name="VAS076_F_Kitasilgalaiki66KitosReguliuojamosios">'Forma 7'!$O$52</definedName>
    <definedName name="VAS076_F_Kitasilgalaiki67KitosVeiklos" localSheetId="6">'Forma 7'!$P$52</definedName>
    <definedName name="VAS076_F_Kitasilgalaiki67KitosVeiklos">'Forma 7'!$P$52</definedName>
    <definedName name="VAS076_F_Kitasilgalaiki71IS" localSheetId="6">'Forma 7'!$D$75</definedName>
    <definedName name="VAS076_F_Kitasilgalaiki71IS">'Forma 7'!$D$75</definedName>
    <definedName name="VAS076_F_Kitasilgalaiki72ApskaitosVeikla" localSheetId="6">'Forma 7'!$E$75</definedName>
    <definedName name="VAS076_F_Kitasilgalaiki72ApskaitosVeikla">'Forma 7'!$E$75</definedName>
    <definedName name="VAS076_F_Kitasilgalaiki731GeriamojoVandens" localSheetId="6">'Forma 7'!$G$75</definedName>
    <definedName name="VAS076_F_Kitasilgalaiki731GeriamojoVandens">'Forma 7'!$G$75</definedName>
    <definedName name="VAS076_F_Kitasilgalaiki732GeriamojoVandens" localSheetId="6">'Forma 7'!$H$75</definedName>
    <definedName name="VAS076_F_Kitasilgalaiki732GeriamojoVandens">'Forma 7'!$H$75</definedName>
    <definedName name="VAS076_F_Kitasilgalaiki733GeriamojoVandens" localSheetId="6">'Forma 7'!$I$75</definedName>
    <definedName name="VAS076_F_Kitasilgalaiki733GeriamojoVandens">'Forma 7'!$I$75</definedName>
    <definedName name="VAS076_F_Kitasilgalaiki73IsViso" localSheetId="6">'Forma 7'!$F$75</definedName>
    <definedName name="VAS076_F_Kitasilgalaiki73IsViso">'Forma 7'!$F$75</definedName>
    <definedName name="VAS076_F_Kitasilgalaiki741NuotekuSurinkimas" localSheetId="6">'Forma 7'!$K$75</definedName>
    <definedName name="VAS076_F_Kitasilgalaiki741NuotekuSurinkimas">'Forma 7'!$K$75</definedName>
    <definedName name="VAS076_F_Kitasilgalaiki742NuotekuValymas" localSheetId="6">'Forma 7'!$L$75</definedName>
    <definedName name="VAS076_F_Kitasilgalaiki742NuotekuValymas">'Forma 7'!$L$75</definedName>
    <definedName name="VAS076_F_Kitasilgalaiki743NuotekuDumblo" localSheetId="6">'Forma 7'!$M$75</definedName>
    <definedName name="VAS076_F_Kitasilgalaiki743NuotekuDumblo">'Forma 7'!$M$75</definedName>
    <definedName name="VAS076_F_Kitasilgalaiki74IsViso" localSheetId="6">'Forma 7'!$J$75</definedName>
    <definedName name="VAS076_F_Kitasilgalaiki74IsViso">'Forma 7'!$J$75</definedName>
    <definedName name="VAS076_F_Kitasilgalaiki75PavirsiniuNuoteku" localSheetId="6">'Forma 7'!$N$75</definedName>
    <definedName name="VAS076_F_Kitasilgalaiki75PavirsiniuNuoteku">'Forma 7'!$N$75</definedName>
    <definedName name="VAS076_F_Kitasilgalaiki76KitosReguliuojamosios" localSheetId="6">'Forma 7'!$O$75</definedName>
    <definedName name="VAS076_F_Kitasilgalaiki76KitosReguliuojamosios">'Forma 7'!$O$75</definedName>
    <definedName name="VAS076_F_Kitasilgalaiki77KitosVeiklos" localSheetId="6">'Forma 7'!$P$75</definedName>
    <definedName name="VAS076_F_Kitasilgalaiki77KitosVeiklos">'Forma 7'!$P$75</definedName>
    <definedName name="VAS076_F_Kitasilgalaiki81IS" localSheetId="6">'Forma 7'!$D$114</definedName>
    <definedName name="VAS076_F_Kitasilgalaiki81IS">'Forma 7'!$D$114</definedName>
    <definedName name="VAS076_F_Kitasilgalaiki82ApskaitosVeikla" localSheetId="6">'Forma 7'!$E$114</definedName>
    <definedName name="VAS076_F_Kitasilgalaiki82ApskaitosVeikla">'Forma 7'!$E$114</definedName>
    <definedName name="VAS076_F_Kitasilgalaiki831GeriamojoVandens" localSheetId="6">'Forma 7'!$G$114</definedName>
    <definedName name="VAS076_F_Kitasilgalaiki831GeriamojoVandens">'Forma 7'!$G$114</definedName>
    <definedName name="VAS076_F_Kitasilgalaiki832GeriamojoVandens" localSheetId="6">'Forma 7'!$H$114</definedName>
    <definedName name="VAS076_F_Kitasilgalaiki832GeriamojoVandens">'Forma 7'!$H$114</definedName>
    <definedName name="VAS076_F_Kitasilgalaiki833GeriamojoVandens" localSheetId="6">'Forma 7'!$I$114</definedName>
    <definedName name="VAS076_F_Kitasilgalaiki833GeriamojoVandens">'Forma 7'!$I$114</definedName>
    <definedName name="VAS076_F_Kitasilgalaiki83IsViso" localSheetId="6">'Forma 7'!$F$114</definedName>
    <definedName name="VAS076_F_Kitasilgalaiki83IsViso">'Forma 7'!$F$114</definedName>
    <definedName name="VAS076_F_Kitasilgalaiki841NuotekuSurinkimas" localSheetId="6">'Forma 7'!$K$114</definedName>
    <definedName name="VAS076_F_Kitasilgalaiki841NuotekuSurinkimas">'Forma 7'!$K$114</definedName>
    <definedName name="VAS076_F_Kitasilgalaiki842NuotekuValymas" localSheetId="6">'Forma 7'!$L$114</definedName>
    <definedName name="VAS076_F_Kitasilgalaiki842NuotekuValymas">'Forma 7'!$L$114</definedName>
    <definedName name="VAS076_F_Kitasilgalaiki843NuotekuDumblo" localSheetId="6">'Forma 7'!$M$114</definedName>
    <definedName name="VAS076_F_Kitasilgalaiki843NuotekuDumblo">'Forma 7'!$M$114</definedName>
    <definedName name="VAS076_F_Kitasilgalaiki84IsViso" localSheetId="6">'Forma 7'!$J$114</definedName>
    <definedName name="VAS076_F_Kitasilgalaiki84IsViso">'Forma 7'!$J$114</definedName>
    <definedName name="VAS076_F_Kitasilgalaiki85PavirsiniuNuoteku" localSheetId="6">'Forma 7'!$N$114</definedName>
    <definedName name="VAS076_F_Kitasilgalaiki85PavirsiniuNuoteku">'Forma 7'!$N$114</definedName>
    <definedName name="VAS076_F_Kitasilgalaiki86KitosReguliuojamosios" localSheetId="6">'Forma 7'!$O$114</definedName>
    <definedName name="VAS076_F_Kitasilgalaiki86KitosReguliuojamosios">'Forma 7'!$O$114</definedName>
    <definedName name="VAS076_F_Kitasilgalaiki87KitosVeiklos" localSheetId="6">'Forma 7'!$P$114</definedName>
    <definedName name="VAS076_F_Kitasilgalaiki87KitosVeiklos">'Forma 7'!$P$114</definedName>
    <definedName name="VAS076_F_Kitasnemateria61IS" localSheetId="6">'Forma 7'!$D$14</definedName>
    <definedName name="VAS076_F_Kitasnemateria61IS">'Forma 7'!$D$14</definedName>
    <definedName name="VAS076_F_Kitasnemateria62ApskaitosVeikla" localSheetId="6">'Forma 7'!$E$14</definedName>
    <definedName name="VAS076_F_Kitasnemateria62ApskaitosVeikla">'Forma 7'!$E$14</definedName>
    <definedName name="VAS076_F_Kitasnemateria631GeriamojoVandens" localSheetId="6">'Forma 7'!$G$14</definedName>
    <definedName name="VAS076_F_Kitasnemateria631GeriamojoVandens">'Forma 7'!$G$14</definedName>
    <definedName name="VAS076_F_Kitasnemateria632GeriamojoVandens" localSheetId="6">'Forma 7'!$H$14</definedName>
    <definedName name="VAS076_F_Kitasnemateria632GeriamojoVandens">'Forma 7'!$H$14</definedName>
    <definedName name="VAS076_F_Kitasnemateria633GeriamojoVandens" localSheetId="6">'Forma 7'!$I$14</definedName>
    <definedName name="VAS076_F_Kitasnemateria633GeriamojoVandens">'Forma 7'!$I$14</definedName>
    <definedName name="VAS076_F_Kitasnemateria63IsViso" localSheetId="6">'Forma 7'!$F$14</definedName>
    <definedName name="VAS076_F_Kitasnemateria63IsViso">'Forma 7'!$F$14</definedName>
    <definedName name="VAS076_F_Kitasnemateria641NuotekuSurinkimas" localSheetId="6">'Forma 7'!$K$14</definedName>
    <definedName name="VAS076_F_Kitasnemateria641NuotekuSurinkimas">'Forma 7'!$K$14</definedName>
    <definedName name="VAS076_F_Kitasnemateria642NuotekuValymas" localSheetId="6">'Forma 7'!$L$14</definedName>
    <definedName name="VAS076_F_Kitasnemateria642NuotekuValymas">'Forma 7'!$L$14</definedName>
    <definedName name="VAS076_F_Kitasnemateria643NuotekuDumblo" localSheetId="6">'Forma 7'!$M$14</definedName>
    <definedName name="VAS076_F_Kitasnemateria643NuotekuDumblo">'Forma 7'!$M$14</definedName>
    <definedName name="VAS076_F_Kitasnemateria64IsViso" localSheetId="6">'Forma 7'!$J$14</definedName>
    <definedName name="VAS076_F_Kitasnemateria64IsViso">'Forma 7'!$J$14</definedName>
    <definedName name="VAS076_F_Kitasnemateria65PavirsiniuNuoteku" localSheetId="6">'Forma 7'!$N$14</definedName>
    <definedName name="VAS076_F_Kitasnemateria65PavirsiniuNuoteku">'Forma 7'!$N$14</definedName>
    <definedName name="VAS076_F_Kitasnemateria66KitosReguliuojamosios" localSheetId="6">'Forma 7'!$O$14</definedName>
    <definedName name="VAS076_F_Kitasnemateria66KitosReguliuojamosios">'Forma 7'!$O$14</definedName>
    <definedName name="VAS076_F_Kitasnemateria67KitosVeiklos" localSheetId="6">'Forma 7'!$P$14</definedName>
    <definedName name="VAS076_F_Kitasnemateria67KitosVeiklos">'Forma 7'!$P$14</definedName>
    <definedName name="VAS076_F_Kitasnemateria71IS" localSheetId="6">'Forma 7'!$D$37</definedName>
    <definedName name="VAS076_F_Kitasnemateria71IS">'Forma 7'!$D$37</definedName>
    <definedName name="VAS076_F_Kitasnemateria72ApskaitosVeikla" localSheetId="6">'Forma 7'!$E$37</definedName>
    <definedName name="VAS076_F_Kitasnemateria72ApskaitosVeikla">'Forma 7'!$E$37</definedName>
    <definedName name="VAS076_F_Kitasnemateria731GeriamojoVandens" localSheetId="6">'Forma 7'!$G$37</definedName>
    <definedName name="VAS076_F_Kitasnemateria731GeriamojoVandens">'Forma 7'!$G$37</definedName>
    <definedName name="VAS076_F_Kitasnemateria732GeriamojoVandens" localSheetId="6">'Forma 7'!$H$37</definedName>
    <definedName name="VAS076_F_Kitasnemateria732GeriamojoVandens">'Forma 7'!$H$37</definedName>
    <definedName name="VAS076_F_Kitasnemateria733GeriamojoVandens" localSheetId="6">'Forma 7'!$I$37</definedName>
    <definedName name="VAS076_F_Kitasnemateria733GeriamojoVandens">'Forma 7'!$I$37</definedName>
    <definedName name="VAS076_F_Kitasnemateria73IsViso" localSheetId="6">'Forma 7'!$F$37</definedName>
    <definedName name="VAS076_F_Kitasnemateria73IsViso">'Forma 7'!$F$37</definedName>
    <definedName name="VAS076_F_Kitasnemateria741NuotekuSurinkimas" localSheetId="6">'Forma 7'!$K$37</definedName>
    <definedName name="VAS076_F_Kitasnemateria741NuotekuSurinkimas">'Forma 7'!$K$37</definedName>
    <definedName name="VAS076_F_Kitasnemateria742NuotekuValymas" localSheetId="6">'Forma 7'!$L$37</definedName>
    <definedName name="VAS076_F_Kitasnemateria742NuotekuValymas">'Forma 7'!$L$37</definedName>
    <definedName name="VAS076_F_Kitasnemateria743NuotekuDumblo" localSheetId="6">'Forma 7'!$M$37</definedName>
    <definedName name="VAS076_F_Kitasnemateria743NuotekuDumblo">'Forma 7'!$M$37</definedName>
    <definedName name="VAS076_F_Kitasnemateria74IsViso" localSheetId="6">'Forma 7'!$J$37</definedName>
    <definedName name="VAS076_F_Kitasnemateria74IsViso">'Forma 7'!$J$37</definedName>
    <definedName name="VAS076_F_Kitasnemateria75PavirsiniuNuoteku" localSheetId="6">'Forma 7'!$N$37</definedName>
    <definedName name="VAS076_F_Kitasnemateria75PavirsiniuNuoteku">'Forma 7'!$N$37</definedName>
    <definedName name="VAS076_F_Kitasnemateria76KitosReguliuojamosios" localSheetId="6">'Forma 7'!$O$37</definedName>
    <definedName name="VAS076_F_Kitasnemateria76KitosReguliuojamosios">'Forma 7'!$O$37</definedName>
    <definedName name="VAS076_F_Kitasnemateria77KitosVeiklos" localSheetId="6">'Forma 7'!$P$37</definedName>
    <definedName name="VAS076_F_Kitasnemateria77KitosVeiklos">'Forma 7'!$P$37</definedName>
    <definedName name="VAS076_F_Kitasnemateria81IS" localSheetId="6">'Forma 7'!$D$60</definedName>
    <definedName name="VAS076_F_Kitasnemateria81IS">'Forma 7'!$D$60</definedName>
    <definedName name="VAS076_F_Kitasnemateria82ApskaitosVeikla" localSheetId="6">'Forma 7'!$E$60</definedName>
    <definedName name="VAS076_F_Kitasnemateria82ApskaitosVeikla">'Forma 7'!$E$60</definedName>
    <definedName name="VAS076_F_Kitasnemateria831GeriamojoVandens" localSheetId="6">'Forma 7'!$G$60</definedName>
    <definedName name="VAS076_F_Kitasnemateria831GeriamojoVandens">'Forma 7'!$G$60</definedName>
    <definedName name="VAS076_F_Kitasnemateria832GeriamojoVandens" localSheetId="6">'Forma 7'!$H$60</definedName>
    <definedName name="VAS076_F_Kitasnemateria832GeriamojoVandens">'Forma 7'!$H$60</definedName>
    <definedName name="VAS076_F_Kitasnemateria833GeriamojoVandens" localSheetId="6">'Forma 7'!$I$60</definedName>
    <definedName name="VAS076_F_Kitasnemateria833GeriamojoVandens">'Forma 7'!$I$60</definedName>
    <definedName name="VAS076_F_Kitasnemateria83IsViso" localSheetId="6">'Forma 7'!$F$60</definedName>
    <definedName name="VAS076_F_Kitasnemateria83IsViso">'Forma 7'!$F$60</definedName>
    <definedName name="VAS076_F_Kitasnemateria841NuotekuSurinkimas" localSheetId="6">'Forma 7'!$K$60</definedName>
    <definedName name="VAS076_F_Kitasnemateria841NuotekuSurinkimas">'Forma 7'!$K$60</definedName>
    <definedName name="VAS076_F_Kitasnemateria842NuotekuValymas" localSheetId="6">'Forma 7'!$L$60</definedName>
    <definedName name="VAS076_F_Kitasnemateria842NuotekuValymas">'Forma 7'!$L$60</definedName>
    <definedName name="VAS076_F_Kitasnemateria843NuotekuDumblo" localSheetId="6">'Forma 7'!$M$60</definedName>
    <definedName name="VAS076_F_Kitasnemateria843NuotekuDumblo">'Forma 7'!$M$60</definedName>
    <definedName name="VAS076_F_Kitasnemateria84IsViso" localSheetId="6">'Forma 7'!$J$60</definedName>
    <definedName name="VAS076_F_Kitasnemateria84IsViso">'Forma 7'!$J$60</definedName>
    <definedName name="VAS076_F_Kitasnemateria85PavirsiniuNuoteku" localSheetId="6">'Forma 7'!$N$60</definedName>
    <definedName name="VAS076_F_Kitasnemateria85PavirsiniuNuoteku">'Forma 7'!$N$60</definedName>
    <definedName name="VAS076_F_Kitasnemateria86KitosReguliuojamosios" localSheetId="6">'Forma 7'!$O$60</definedName>
    <definedName name="VAS076_F_Kitasnemateria86KitosReguliuojamosios">'Forma 7'!$O$60</definedName>
    <definedName name="VAS076_F_Kitasnemateria87KitosVeiklos" localSheetId="6">'Forma 7'!$P$60</definedName>
    <definedName name="VAS076_F_Kitasnemateria87KitosVeiklos">'Forma 7'!$P$60</definedName>
    <definedName name="VAS076_F_Kitasnemateria91IS" localSheetId="6">'Forma 7'!$D$100</definedName>
    <definedName name="VAS076_F_Kitasnemateria91IS">'Forma 7'!$D$100</definedName>
    <definedName name="VAS076_F_Kitasnemateria92ApskaitosVeikla" localSheetId="6">'Forma 7'!$E$100</definedName>
    <definedName name="VAS076_F_Kitasnemateria92ApskaitosVeikla">'Forma 7'!$E$100</definedName>
    <definedName name="VAS076_F_Kitasnemateria931GeriamojoVandens" localSheetId="6">'Forma 7'!$G$100</definedName>
    <definedName name="VAS076_F_Kitasnemateria931GeriamojoVandens">'Forma 7'!$G$100</definedName>
    <definedName name="VAS076_F_Kitasnemateria932GeriamojoVandens" localSheetId="6">'Forma 7'!$H$100</definedName>
    <definedName name="VAS076_F_Kitasnemateria932GeriamojoVandens">'Forma 7'!$H$100</definedName>
    <definedName name="VAS076_F_Kitasnemateria933GeriamojoVandens" localSheetId="6">'Forma 7'!$I$100</definedName>
    <definedName name="VAS076_F_Kitasnemateria933GeriamojoVandens">'Forma 7'!$I$100</definedName>
    <definedName name="VAS076_F_Kitasnemateria93IsViso" localSheetId="6">'Forma 7'!$F$100</definedName>
    <definedName name="VAS076_F_Kitasnemateria93IsViso">'Forma 7'!$F$100</definedName>
    <definedName name="VAS076_F_Kitasnemateria941NuotekuSurinkimas" localSheetId="6">'Forma 7'!$K$100</definedName>
    <definedName name="VAS076_F_Kitasnemateria941NuotekuSurinkimas">'Forma 7'!$K$100</definedName>
    <definedName name="VAS076_F_Kitasnemateria942NuotekuValymas" localSheetId="6">'Forma 7'!$L$100</definedName>
    <definedName name="VAS076_F_Kitasnemateria942NuotekuValymas">'Forma 7'!$L$100</definedName>
    <definedName name="VAS076_F_Kitasnemateria943NuotekuDumblo" localSheetId="6">'Forma 7'!$M$100</definedName>
    <definedName name="VAS076_F_Kitasnemateria943NuotekuDumblo">'Forma 7'!$M$100</definedName>
    <definedName name="VAS076_F_Kitasnemateria94IsViso" localSheetId="6">'Forma 7'!$J$100</definedName>
    <definedName name="VAS076_F_Kitasnemateria94IsViso">'Forma 7'!$J$100</definedName>
    <definedName name="VAS076_F_Kitasnemateria95PavirsiniuNuoteku" localSheetId="6">'Forma 7'!$N$100</definedName>
    <definedName name="VAS076_F_Kitasnemateria95PavirsiniuNuoteku">'Forma 7'!$N$100</definedName>
    <definedName name="VAS076_F_Kitasnemateria96KitosReguliuojamosios" localSheetId="6">'Forma 7'!$O$100</definedName>
    <definedName name="VAS076_F_Kitasnemateria96KitosReguliuojamosios">'Forma 7'!$O$100</definedName>
    <definedName name="VAS076_F_Kitasnemateria97KitosVeiklos" localSheetId="6">'Forma 7'!$P$100</definedName>
    <definedName name="VAS076_F_Kitasnemateria97KitosVeiklos">'Forma 7'!$P$100</definedName>
    <definedName name="VAS076_F_Kitiirenginiai111IS" localSheetId="6">'Forma 7'!$D$19</definedName>
    <definedName name="VAS076_F_Kitiirenginiai111IS">'Forma 7'!$D$19</definedName>
    <definedName name="VAS076_F_Kitiirenginiai112ApskaitosVeikla" localSheetId="6">'Forma 7'!$E$19</definedName>
    <definedName name="VAS076_F_Kitiirenginiai112ApskaitosVeikla">'Forma 7'!$E$19</definedName>
    <definedName name="VAS076_F_Kitiirenginiai1131GeriamojoVandens" localSheetId="6">'Forma 7'!$G$19</definedName>
    <definedName name="VAS076_F_Kitiirenginiai1131GeriamojoVandens">'Forma 7'!$G$19</definedName>
    <definedName name="VAS076_F_Kitiirenginiai1132GeriamojoVandens" localSheetId="6">'Forma 7'!$H$19</definedName>
    <definedName name="VAS076_F_Kitiirenginiai1132GeriamojoVandens">'Forma 7'!$H$19</definedName>
    <definedName name="VAS076_F_Kitiirenginiai1133GeriamojoVandens" localSheetId="6">'Forma 7'!$I$19</definedName>
    <definedName name="VAS076_F_Kitiirenginiai1133GeriamojoVandens">'Forma 7'!$I$19</definedName>
    <definedName name="VAS076_F_Kitiirenginiai113IsViso" localSheetId="6">'Forma 7'!$F$19</definedName>
    <definedName name="VAS076_F_Kitiirenginiai113IsViso">'Forma 7'!$F$19</definedName>
    <definedName name="VAS076_F_Kitiirenginiai1141NuotekuSurinkimas" localSheetId="6">'Forma 7'!$K$19</definedName>
    <definedName name="VAS076_F_Kitiirenginiai1141NuotekuSurinkimas">'Forma 7'!$K$19</definedName>
    <definedName name="VAS076_F_Kitiirenginiai1142NuotekuValymas" localSheetId="6">'Forma 7'!$L$19</definedName>
    <definedName name="VAS076_F_Kitiirenginiai1142NuotekuValymas">'Forma 7'!$L$19</definedName>
    <definedName name="VAS076_F_Kitiirenginiai1143NuotekuDumblo" localSheetId="6">'Forma 7'!$M$19</definedName>
    <definedName name="VAS076_F_Kitiirenginiai1143NuotekuDumblo">'Forma 7'!$M$19</definedName>
    <definedName name="VAS076_F_Kitiirenginiai114IsViso" localSheetId="6">'Forma 7'!$J$19</definedName>
    <definedName name="VAS076_F_Kitiirenginiai114IsViso">'Forma 7'!$J$19</definedName>
    <definedName name="VAS076_F_Kitiirenginiai115PavirsiniuNuoteku" localSheetId="6">'Forma 7'!$N$19</definedName>
    <definedName name="VAS076_F_Kitiirenginiai115PavirsiniuNuoteku">'Forma 7'!$N$19</definedName>
    <definedName name="VAS076_F_Kitiirenginiai116KitosReguliuojamosios" localSheetId="6">'Forma 7'!$O$19</definedName>
    <definedName name="VAS076_F_Kitiirenginiai116KitosReguliuojamosios">'Forma 7'!$O$19</definedName>
    <definedName name="VAS076_F_Kitiirenginiai117KitosVeiklos" localSheetId="6">'Forma 7'!$P$19</definedName>
    <definedName name="VAS076_F_Kitiirenginiai117KitosVeiklos">'Forma 7'!$P$19</definedName>
    <definedName name="VAS076_F_Kitiirenginiai121IS" localSheetId="6">'Forma 7'!$D$23</definedName>
    <definedName name="VAS076_F_Kitiirenginiai121IS">'Forma 7'!$D$23</definedName>
    <definedName name="VAS076_F_Kitiirenginiai122ApskaitosVeikla" localSheetId="6">'Forma 7'!$E$23</definedName>
    <definedName name="VAS076_F_Kitiirenginiai122ApskaitosVeikla">'Forma 7'!$E$23</definedName>
    <definedName name="VAS076_F_Kitiirenginiai1231GeriamojoVandens" localSheetId="6">'Forma 7'!$G$23</definedName>
    <definedName name="VAS076_F_Kitiirenginiai1231GeriamojoVandens">'Forma 7'!$G$23</definedName>
    <definedName name="VAS076_F_Kitiirenginiai1232GeriamojoVandens" localSheetId="6">'Forma 7'!$H$23</definedName>
    <definedName name="VAS076_F_Kitiirenginiai1232GeriamojoVandens">'Forma 7'!$H$23</definedName>
    <definedName name="VAS076_F_Kitiirenginiai1233GeriamojoVandens" localSheetId="6">'Forma 7'!$I$23</definedName>
    <definedName name="VAS076_F_Kitiirenginiai1233GeriamojoVandens">'Forma 7'!$I$23</definedName>
    <definedName name="VAS076_F_Kitiirenginiai123IsViso" localSheetId="6">'Forma 7'!$F$23</definedName>
    <definedName name="VAS076_F_Kitiirenginiai123IsViso">'Forma 7'!$F$23</definedName>
    <definedName name="VAS076_F_Kitiirenginiai1241NuotekuSurinkimas" localSheetId="6">'Forma 7'!$K$23</definedName>
    <definedName name="VAS076_F_Kitiirenginiai1241NuotekuSurinkimas">'Forma 7'!$K$23</definedName>
    <definedName name="VAS076_F_Kitiirenginiai1242NuotekuValymas" localSheetId="6">'Forma 7'!$L$23</definedName>
    <definedName name="VAS076_F_Kitiirenginiai1242NuotekuValymas">'Forma 7'!$L$23</definedName>
    <definedName name="VAS076_F_Kitiirenginiai1243NuotekuDumblo" localSheetId="6">'Forma 7'!$M$23</definedName>
    <definedName name="VAS076_F_Kitiirenginiai1243NuotekuDumblo">'Forma 7'!$M$23</definedName>
    <definedName name="VAS076_F_Kitiirenginiai124IsViso" localSheetId="6">'Forma 7'!$J$23</definedName>
    <definedName name="VAS076_F_Kitiirenginiai124IsViso">'Forma 7'!$J$23</definedName>
    <definedName name="VAS076_F_Kitiirenginiai125PavirsiniuNuoteku" localSheetId="6">'Forma 7'!$N$23</definedName>
    <definedName name="VAS076_F_Kitiirenginiai125PavirsiniuNuoteku">'Forma 7'!$N$23</definedName>
    <definedName name="VAS076_F_Kitiirenginiai126KitosReguliuojamosios" localSheetId="6">'Forma 7'!$O$23</definedName>
    <definedName name="VAS076_F_Kitiirenginiai126KitosReguliuojamosios">'Forma 7'!$O$23</definedName>
    <definedName name="VAS076_F_Kitiirenginiai127KitosVeiklos" localSheetId="6">'Forma 7'!$P$23</definedName>
    <definedName name="VAS076_F_Kitiirenginiai127KitosVeiklos">'Forma 7'!$P$23</definedName>
    <definedName name="VAS076_F_Kitiirenginiai131IS" localSheetId="6">'Forma 7'!$D$42</definedName>
    <definedName name="VAS076_F_Kitiirenginiai131IS">'Forma 7'!$D$42</definedName>
    <definedName name="VAS076_F_Kitiirenginiai132ApskaitosVeikla" localSheetId="6">'Forma 7'!$E$42</definedName>
    <definedName name="VAS076_F_Kitiirenginiai132ApskaitosVeikla">'Forma 7'!$E$42</definedName>
    <definedName name="VAS076_F_Kitiirenginiai1331GeriamojoVandens" localSheetId="6">'Forma 7'!$G$42</definedName>
    <definedName name="VAS076_F_Kitiirenginiai1331GeriamojoVandens">'Forma 7'!$G$42</definedName>
    <definedName name="VAS076_F_Kitiirenginiai1332GeriamojoVandens" localSheetId="6">'Forma 7'!$H$42</definedName>
    <definedName name="VAS076_F_Kitiirenginiai1332GeriamojoVandens">'Forma 7'!$H$42</definedName>
    <definedName name="VAS076_F_Kitiirenginiai1333GeriamojoVandens" localSheetId="6">'Forma 7'!$I$42</definedName>
    <definedName name="VAS076_F_Kitiirenginiai1333GeriamojoVandens">'Forma 7'!$I$42</definedName>
    <definedName name="VAS076_F_Kitiirenginiai133IsViso" localSheetId="6">'Forma 7'!$F$42</definedName>
    <definedName name="VAS076_F_Kitiirenginiai133IsViso">'Forma 7'!$F$42</definedName>
    <definedName name="VAS076_F_Kitiirenginiai1341NuotekuSurinkimas" localSheetId="6">'Forma 7'!$K$42</definedName>
    <definedName name="VAS076_F_Kitiirenginiai1341NuotekuSurinkimas">'Forma 7'!$K$42</definedName>
    <definedName name="VAS076_F_Kitiirenginiai1342NuotekuValymas" localSheetId="6">'Forma 7'!$L$42</definedName>
    <definedName name="VAS076_F_Kitiirenginiai1342NuotekuValymas">'Forma 7'!$L$42</definedName>
    <definedName name="VAS076_F_Kitiirenginiai1343NuotekuDumblo" localSheetId="6">'Forma 7'!$M$42</definedName>
    <definedName name="VAS076_F_Kitiirenginiai1343NuotekuDumblo">'Forma 7'!$M$42</definedName>
    <definedName name="VAS076_F_Kitiirenginiai134IsViso" localSheetId="6">'Forma 7'!$J$42</definedName>
    <definedName name="VAS076_F_Kitiirenginiai134IsViso">'Forma 7'!$J$42</definedName>
    <definedName name="VAS076_F_Kitiirenginiai135PavirsiniuNuoteku" localSheetId="6">'Forma 7'!$N$42</definedName>
    <definedName name="VAS076_F_Kitiirenginiai135PavirsiniuNuoteku">'Forma 7'!$N$42</definedName>
    <definedName name="VAS076_F_Kitiirenginiai136KitosReguliuojamosios" localSheetId="6">'Forma 7'!$O$42</definedName>
    <definedName name="VAS076_F_Kitiirenginiai136KitosReguliuojamosios">'Forma 7'!$O$42</definedName>
    <definedName name="VAS076_F_Kitiirenginiai137KitosVeiklos" localSheetId="6">'Forma 7'!$P$42</definedName>
    <definedName name="VAS076_F_Kitiirenginiai137KitosVeiklos">'Forma 7'!$P$42</definedName>
    <definedName name="VAS076_F_Kitiirenginiai141IS" localSheetId="6">'Forma 7'!$D$46</definedName>
    <definedName name="VAS076_F_Kitiirenginiai141IS">'Forma 7'!$D$46</definedName>
    <definedName name="VAS076_F_Kitiirenginiai142ApskaitosVeikla" localSheetId="6">'Forma 7'!$E$46</definedName>
    <definedName name="VAS076_F_Kitiirenginiai142ApskaitosVeikla">'Forma 7'!$E$46</definedName>
    <definedName name="VAS076_F_Kitiirenginiai1431GeriamojoVandens" localSheetId="6">'Forma 7'!$G$46</definedName>
    <definedName name="VAS076_F_Kitiirenginiai1431GeriamojoVandens">'Forma 7'!$G$46</definedName>
    <definedName name="VAS076_F_Kitiirenginiai1432GeriamojoVandens" localSheetId="6">'Forma 7'!$H$46</definedName>
    <definedName name="VAS076_F_Kitiirenginiai1432GeriamojoVandens">'Forma 7'!$H$46</definedName>
    <definedName name="VAS076_F_Kitiirenginiai1433GeriamojoVandens" localSheetId="6">'Forma 7'!$I$46</definedName>
    <definedName name="VAS076_F_Kitiirenginiai1433GeriamojoVandens">'Forma 7'!$I$46</definedName>
    <definedName name="VAS076_F_Kitiirenginiai143IsViso" localSheetId="6">'Forma 7'!$F$46</definedName>
    <definedName name="VAS076_F_Kitiirenginiai143IsViso">'Forma 7'!$F$46</definedName>
    <definedName name="VAS076_F_Kitiirenginiai1441NuotekuSurinkimas" localSheetId="6">'Forma 7'!$K$46</definedName>
    <definedName name="VAS076_F_Kitiirenginiai1441NuotekuSurinkimas">'Forma 7'!$K$46</definedName>
    <definedName name="VAS076_F_Kitiirenginiai1442NuotekuValymas" localSheetId="6">'Forma 7'!$L$46</definedName>
    <definedName name="VAS076_F_Kitiirenginiai1442NuotekuValymas">'Forma 7'!$L$46</definedName>
    <definedName name="VAS076_F_Kitiirenginiai1443NuotekuDumblo" localSheetId="6">'Forma 7'!$M$46</definedName>
    <definedName name="VAS076_F_Kitiirenginiai1443NuotekuDumblo">'Forma 7'!$M$46</definedName>
    <definedName name="VAS076_F_Kitiirenginiai144IsViso" localSheetId="6">'Forma 7'!$J$46</definedName>
    <definedName name="VAS076_F_Kitiirenginiai144IsViso">'Forma 7'!$J$46</definedName>
    <definedName name="VAS076_F_Kitiirenginiai145PavirsiniuNuoteku" localSheetId="6">'Forma 7'!$N$46</definedName>
    <definedName name="VAS076_F_Kitiirenginiai145PavirsiniuNuoteku">'Forma 7'!$N$46</definedName>
    <definedName name="VAS076_F_Kitiirenginiai146KitosReguliuojamosios" localSheetId="6">'Forma 7'!$O$46</definedName>
    <definedName name="VAS076_F_Kitiirenginiai146KitosReguliuojamosios">'Forma 7'!$O$46</definedName>
    <definedName name="VAS076_F_Kitiirenginiai147KitosVeiklos" localSheetId="6">'Forma 7'!$P$46</definedName>
    <definedName name="VAS076_F_Kitiirenginiai147KitosVeiklos">'Forma 7'!$P$46</definedName>
    <definedName name="VAS076_F_Kitiirenginiai151IS" localSheetId="6">'Forma 7'!$D$65</definedName>
    <definedName name="VAS076_F_Kitiirenginiai151IS">'Forma 7'!$D$65</definedName>
    <definedName name="VAS076_F_Kitiirenginiai152ApskaitosVeikla" localSheetId="6">'Forma 7'!$E$65</definedName>
    <definedName name="VAS076_F_Kitiirenginiai152ApskaitosVeikla">'Forma 7'!$E$65</definedName>
    <definedName name="VAS076_F_Kitiirenginiai1531GeriamojoVandens" localSheetId="6">'Forma 7'!$G$65</definedName>
    <definedName name="VAS076_F_Kitiirenginiai1531GeriamojoVandens">'Forma 7'!$G$65</definedName>
    <definedName name="VAS076_F_Kitiirenginiai1532GeriamojoVandens" localSheetId="6">'Forma 7'!$H$65</definedName>
    <definedName name="VAS076_F_Kitiirenginiai1532GeriamojoVandens">'Forma 7'!$H$65</definedName>
    <definedName name="VAS076_F_Kitiirenginiai1533GeriamojoVandens" localSheetId="6">'Forma 7'!$I$65</definedName>
    <definedName name="VAS076_F_Kitiirenginiai1533GeriamojoVandens">'Forma 7'!$I$65</definedName>
    <definedName name="VAS076_F_Kitiirenginiai153IsViso" localSheetId="6">'Forma 7'!$F$65</definedName>
    <definedName name="VAS076_F_Kitiirenginiai153IsViso">'Forma 7'!$F$65</definedName>
    <definedName name="VAS076_F_Kitiirenginiai1541NuotekuSurinkimas" localSheetId="6">'Forma 7'!$K$65</definedName>
    <definedName name="VAS076_F_Kitiirenginiai1541NuotekuSurinkimas">'Forma 7'!$K$65</definedName>
    <definedName name="VAS076_F_Kitiirenginiai1542NuotekuValymas" localSheetId="6">'Forma 7'!$L$65</definedName>
    <definedName name="VAS076_F_Kitiirenginiai1542NuotekuValymas">'Forma 7'!$L$65</definedName>
    <definedName name="VAS076_F_Kitiirenginiai1543NuotekuDumblo" localSheetId="6">'Forma 7'!$M$65</definedName>
    <definedName name="VAS076_F_Kitiirenginiai1543NuotekuDumblo">'Forma 7'!$M$65</definedName>
    <definedName name="VAS076_F_Kitiirenginiai154IsViso" localSheetId="6">'Forma 7'!$J$65</definedName>
    <definedName name="VAS076_F_Kitiirenginiai154IsViso">'Forma 7'!$J$65</definedName>
    <definedName name="VAS076_F_Kitiirenginiai155PavirsiniuNuoteku" localSheetId="6">'Forma 7'!$N$65</definedName>
    <definedName name="VAS076_F_Kitiirenginiai155PavirsiniuNuoteku">'Forma 7'!$N$65</definedName>
    <definedName name="VAS076_F_Kitiirenginiai156KitosReguliuojamosios" localSheetId="6">'Forma 7'!$O$65</definedName>
    <definedName name="VAS076_F_Kitiirenginiai156KitosReguliuojamosios">'Forma 7'!$O$65</definedName>
    <definedName name="VAS076_F_Kitiirenginiai157KitosVeiklos" localSheetId="6">'Forma 7'!$P$65</definedName>
    <definedName name="VAS076_F_Kitiirenginiai157KitosVeiklos">'Forma 7'!$P$65</definedName>
    <definedName name="VAS076_F_Kitiirenginiai161IS" localSheetId="6">'Forma 7'!$D$69</definedName>
    <definedName name="VAS076_F_Kitiirenginiai161IS">'Forma 7'!$D$69</definedName>
    <definedName name="VAS076_F_Kitiirenginiai162ApskaitosVeikla" localSheetId="6">'Forma 7'!$E$69</definedName>
    <definedName name="VAS076_F_Kitiirenginiai162ApskaitosVeikla">'Forma 7'!$E$69</definedName>
    <definedName name="VAS076_F_Kitiirenginiai1631GeriamojoVandens" localSheetId="6">'Forma 7'!$G$69</definedName>
    <definedName name="VAS076_F_Kitiirenginiai1631GeriamojoVandens">'Forma 7'!$G$69</definedName>
    <definedName name="VAS076_F_Kitiirenginiai1632GeriamojoVandens" localSheetId="6">'Forma 7'!$H$69</definedName>
    <definedName name="VAS076_F_Kitiirenginiai1632GeriamojoVandens">'Forma 7'!$H$69</definedName>
    <definedName name="VAS076_F_Kitiirenginiai1633GeriamojoVandens" localSheetId="6">'Forma 7'!$I$69</definedName>
    <definedName name="VAS076_F_Kitiirenginiai1633GeriamojoVandens">'Forma 7'!$I$69</definedName>
    <definedName name="VAS076_F_Kitiirenginiai163IsViso" localSheetId="6">'Forma 7'!$F$69</definedName>
    <definedName name="VAS076_F_Kitiirenginiai163IsViso">'Forma 7'!$F$69</definedName>
    <definedName name="VAS076_F_Kitiirenginiai1641NuotekuSurinkimas" localSheetId="6">'Forma 7'!$K$69</definedName>
    <definedName name="VAS076_F_Kitiirenginiai1641NuotekuSurinkimas">'Forma 7'!$K$69</definedName>
    <definedName name="VAS076_F_Kitiirenginiai1642NuotekuValymas" localSheetId="6">'Forma 7'!$L$69</definedName>
    <definedName name="VAS076_F_Kitiirenginiai1642NuotekuValymas">'Forma 7'!$L$69</definedName>
    <definedName name="VAS076_F_Kitiirenginiai1643NuotekuDumblo" localSheetId="6">'Forma 7'!$M$69</definedName>
    <definedName name="VAS076_F_Kitiirenginiai1643NuotekuDumblo">'Forma 7'!$M$69</definedName>
    <definedName name="VAS076_F_Kitiirenginiai164IsViso" localSheetId="6">'Forma 7'!$J$69</definedName>
    <definedName name="VAS076_F_Kitiirenginiai164IsViso">'Forma 7'!$J$69</definedName>
    <definedName name="VAS076_F_Kitiirenginiai165PavirsiniuNuoteku" localSheetId="6">'Forma 7'!$N$69</definedName>
    <definedName name="VAS076_F_Kitiirenginiai165PavirsiniuNuoteku">'Forma 7'!$N$69</definedName>
    <definedName name="VAS076_F_Kitiirenginiai166KitosReguliuojamosios" localSheetId="6">'Forma 7'!$O$69</definedName>
    <definedName name="VAS076_F_Kitiirenginiai166KitosReguliuojamosios">'Forma 7'!$O$69</definedName>
    <definedName name="VAS076_F_Kitiirenginiai167KitosVeiklos" localSheetId="6">'Forma 7'!$P$69</definedName>
    <definedName name="VAS076_F_Kitiirenginiai167KitosVeiklos">'Forma 7'!$P$69</definedName>
    <definedName name="VAS076_F_Kitiirenginiai171IS" localSheetId="6">'Forma 7'!$D$105</definedName>
    <definedName name="VAS076_F_Kitiirenginiai171IS">'Forma 7'!$D$105</definedName>
    <definedName name="VAS076_F_Kitiirenginiai172ApskaitosVeikla" localSheetId="6">'Forma 7'!$E$105</definedName>
    <definedName name="VAS076_F_Kitiirenginiai172ApskaitosVeikla">'Forma 7'!$E$105</definedName>
    <definedName name="VAS076_F_Kitiirenginiai1731GeriamojoVandens" localSheetId="6">'Forma 7'!$G$105</definedName>
    <definedName name="VAS076_F_Kitiirenginiai1731GeriamojoVandens">'Forma 7'!$G$105</definedName>
    <definedName name="VAS076_F_Kitiirenginiai1732GeriamojoVandens" localSheetId="6">'Forma 7'!$H$105</definedName>
    <definedName name="VAS076_F_Kitiirenginiai1732GeriamojoVandens">'Forma 7'!$H$105</definedName>
    <definedName name="VAS076_F_Kitiirenginiai1733GeriamojoVandens" localSheetId="6">'Forma 7'!$I$105</definedName>
    <definedName name="VAS076_F_Kitiirenginiai1733GeriamojoVandens">'Forma 7'!$I$105</definedName>
    <definedName name="VAS076_F_Kitiirenginiai173IsViso" localSheetId="6">'Forma 7'!$F$105</definedName>
    <definedName name="VAS076_F_Kitiirenginiai173IsViso">'Forma 7'!$F$105</definedName>
    <definedName name="VAS076_F_Kitiirenginiai1741NuotekuSurinkimas" localSheetId="6">'Forma 7'!$K$105</definedName>
    <definedName name="VAS076_F_Kitiirenginiai1741NuotekuSurinkimas">'Forma 7'!$K$105</definedName>
    <definedName name="VAS076_F_Kitiirenginiai1742NuotekuValymas" localSheetId="6">'Forma 7'!$L$105</definedName>
    <definedName name="VAS076_F_Kitiirenginiai1742NuotekuValymas">'Forma 7'!$L$105</definedName>
    <definedName name="VAS076_F_Kitiirenginiai1743NuotekuDumblo" localSheetId="6">'Forma 7'!$M$105</definedName>
    <definedName name="VAS076_F_Kitiirenginiai1743NuotekuDumblo">'Forma 7'!$M$105</definedName>
    <definedName name="VAS076_F_Kitiirenginiai174IsViso" localSheetId="6">'Forma 7'!$J$105</definedName>
    <definedName name="VAS076_F_Kitiirenginiai174IsViso">'Forma 7'!$J$105</definedName>
    <definedName name="VAS076_F_Kitiirenginiai175PavirsiniuNuoteku" localSheetId="6">'Forma 7'!$N$105</definedName>
    <definedName name="VAS076_F_Kitiirenginiai175PavirsiniuNuoteku">'Forma 7'!$N$105</definedName>
    <definedName name="VAS076_F_Kitiirenginiai176KitosReguliuojamosios" localSheetId="6">'Forma 7'!$O$105</definedName>
    <definedName name="VAS076_F_Kitiirenginiai176KitosReguliuojamosios">'Forma 7'!$O$105</definedName>
    <definedName name="VAS076_F_Kitiirenginiai177KitosVeiklos" localSheetId="6">'Forma 7'!$P$105</definedName>
    <definedName name="VAS076_F_Kitiirenginiai177KitosVeiklos">'Forma 7'!$P$105</definedName>
    <definedName name="VAS076_F_Kitiirenginiai181IS" localSheetId="6">'Forma 7'!$D$108</definedName>
    <definedName name="VAS076_F_Kitiirenginiai181IS">'Forma 7'!$D$108</definedName>
    <definedName name="VAS076_F_Kitiirenginiai182ApskaitosVeikla" localSheetId="6">'Forma 7'!$E$108</definedName>
    <definedName name="VAS076_F_Kitiirenginiai182ApskaitosVeikla">'Forma 7'!$E$108</definedName>
    <definedName name="VAS076_F_Kitiirenginiai1831GeriamojoVandens" localSheetId="6">'Forma 7'!$G$108</definedName>
    <definedName name="VAS076_F_Kitiirenginiai1831GeriamojoVandens">'Forma 7'!$G$108</definedName>
    <definedName name="VAS076_F_Kitiirenginiai1832GeriamojoVandens" localSheetId="6">'Forma 7'!$H$108</definedName>
    <definedName name="VAS076_F_Kitiirenginiai1832GeriamojoVandens">'Forma 7'!$H$108</definedName>
    <definedName name="VAS076_F_Kitiirenginiai1833GeriamojoVandens" localSheetId="6">'Forma 7'!$I$108</definedName>
    <definedName name="VAS076_F_Kitiirenginiai1833GeriamojoVandens">'Forma 7'!$I$108</definedName>
    <definedName name="VAS076_F_Kitiirenginiai183IsViso" localSheetId="6">'Forma 7'!$F$108</definedName>
    <definedName name="VAS076_F_Kitiirenginiai183IsViso">'Forma 7'!$F$108</definedName>
    <definedName name="VAS076_F_Kitiirenginiai1841NuotekuSurinkimas" localSheetId="6">'Forma 7'!$K$108</definedName>
    <definedName name="VAS076_F_Kitiirenginiai1841NuotekuSurinkimas">'Forma 7'!$K$108</definedName>
    <definedName name="VAS076_F_Kitiirenginiai1842NuotekuValymas" localSheetId="6">'Forma 7'!$L$108</definedName>
    <definedName name="VAS076_F_Kitiirenginiai1842NuotekuValymas">'Forma 7'!$L$108</definedName>
    <definedName name="VAS076_F_Kitiirenginiai1843NuotekuDumblo" localSheetId="6">'Forma 7'!$M$108</definedName>
    <definedName name="VAS076_F_Kitiirenginiai1843NuotekuDumblo">'Forma 7'!$M$108</definedName>
    <definedName name="VAS076_F_Kitiirenginiai184IsViso" localSheetId="6">'Forma 7'!$J$108</definedName>
    <definedName name="VAS076_F_Kitiirenginiai184IsViso">'Forma 7'!$J$108</definedName>
    <definedName name="VAS076_F_Kitiirenginiai185PavirsiniuNuoteku" localSheetId="6">'Forma 7'!$N$108</definedName>
    <definedName name="VAS076_F_Kitiirenginiai185PavirsiniuNuoteku">'Forma 7'!$N$108</definedName>
    <definedName name="VAS076_F_Kitiirenginiai186KitosReguliuojamosios" localSheetId="6">'Forma 7'!$O$108</definedName>
    <definedName name="VAS076_F_Kitiirenginiai186KitosReguliuojamosios">'Forma 7'!$O$108</definedName>
    <definedName name="VAS076_F_Kitiirenginiai187KitosVeiklos" localSheetId="6">'Forma 7'!$P$108</definedName>
    <definedName name="VAS076_F_Kitiirenginiai187KitosVeiklos">'Forma 7'!$P$108</definedName>
    <definedName name="VAS076_F_Kitostransport61IS" localSheetId="6">'Forma 7'!$D$28</definedName>
    <definedName name="VAS076_F_Kitostransport61IS">'Forma 7'!$D$28</definedName>
    <definedName name="VAS076_F_Kitostransport62ApskaitosVeikla" localSheetId="6">'Forma 7'!$E$28</definedName>
    <definedName name="VAS076_F_Kitostransport62ApskaitosVeikla">'Forma 7'!$E$28</definedName>
    <definedName name="VAS076_F_Kitostransport631GeriamojoVandens" localSheetId="6">'Forma 7'!$G$28</definedName>
    <definedName name="VAS076_F_Kitostransport631GeriamojoVandens">'Forma 7'!$G$28</definedName>
    <definedName name="VAS076_F_Kitostransport632GeriamojoVandens" localSheetId="6">'Forma 7'!$H$28</definedName>
    <definedName name="VAS076_F_Kitostransport632GeriamojoVandens">'Forma 7'!$H$28</definedName>
    <definedName name="VAS076_F_Kitostransport633GeriamojoVandens" localSheetId="6">'Forma 7'!$I$28</definedName>
    <definedName name="VAS076_F_Kitostransport633GeriamojoVandens">'Forma 7'!$I$28</definedName>
    <definedName name="VAS076_F_Kitostransport63IsViso" localSheetId="6">'Forma 7'!$F$28</definedName>
    <definedName name="VAS076_F_Kitostransport63IsViso">'Forma 7'!$F$28</definedName>
    <definedName name="VAS076_F_Kitostransport641NuotekuSurinkimas" localSheetId="6">'Forma 7'!$K$28</definedName>
    <definedName name="VAS076_F_Kitostransport641NuotekuSurinkimas">'Forma 7'!$K$28</definedName>
    <definedName name="VAS076_F_Kitostransport642NuotekuValymas" localSheetId="6">'Forma 7'!$L$28</definedName>
    <definedName name="VAS076_F_Kitostransport642NuotekuValymas">'Forma 7'!$L$28</definedName>
    <definedName name="VAS076_F_Kitostransport643NuotekuDumblo" localSheetId="6">'Forma 7'!$M$28</definedName>
    <definedName name="VAS076_F_Kitostransport643NuotekuDumblo">'Forma 7'!$M$28</definedName>
    <definedName name="VAS076_F_Kitostransport64IsViso" localSheetId="6">'Forma 7'!$J$28</definedName>
    <definedName name="VAS076_F_Kitostransport64IsViso">'Forma 7'!$J$28</definedName>
    <definedName name="VAS076_F_Kitostransport65PavirsiniuNuoteku" localSheetId="6">'Forma 7'!$N$28</definedName>
    <definedName name="VAS076_F_Kitostransport65PavirsiniuNuoteku">'Forma 7'!$N$28</definedName>
    <definedName name="VAS076_F_Kitostransport66KitosReguliuojamosios" localSheetId="6">'Forma 7'!$O$28</definedName>
    <definedName name="VAS076_F_Kitostransport66KitosReguliuojamosios">'Forma 7'!$O$28</definedName>
    <definedName name="VAS076_F_Kitostransport67KitosVeiklos" localSheetId="6">'Forma 7'!$P$28</definedName>
    <definedName name="VAS076_F_Kitostransport67KitosVeiklos">'Forma 7'!$P$28</definedName>
    <definedName name="VAS076_F_Kitostransport71IS" localSheetId="6">'Forma 7'!$D$51</definedName>
    <definedName name="VAS076_F_Kitostransport71IS">'Forma 7'!$D$51</definedName>
    <definedName name="VAS076_F_Kitostransport72ApskaitosVeikla" localSheetId="6">'Forma 7'!$E$51</definedName>
    <definedName name="VAS076_F_Kitostransport72ApskaitosVeikla">'Forma 7'!$E$51</definedName>
    <definedName name="VAS076_F_Kitostransport731GeriamojoVandens" localSheetId="6">'Forma 7'!$G$51</definedName>
    <definedName name="VAS076_F_Kitostransport731GeriamojoVandens">'Forma 7'!$G$51</definedName>
    <definedName name="VAS076_F_Kitostransport732GeriamojoVandens" localSheetId="6">'Forma 7'!$H$51</definedName>
    <definedName name="VAS076_F_Kitostransport732GeriamojoVandens">'Forma 7'!$H$51</definedName>
    <definedName name="VAS076_F_Kitostransport733GeriamojoVandens" localSheetId="6">'Forma 7'!$I$51</definedName>
    <definedName name="VAS076_F_Kitostransport733GeriamojoVandens">'Forma 7'!$I$51</definedName>
    <definedName name="VAS076_F_Kitostransport73IsViso" localSheetId="6">'Forma 7'!$F$51</definedName>
    <definedName name="VAS076_F_Kitostransport73IsViso">'Forma 7'!$F$51</definedName>
    <definedName name="VAS076_F_Kitostransport741NuotekuSurinkimas" localSheetId="6">'Forma 7'!$K$51</definedName>
    <definedName name="VAS076_F_Kitostransport741NuotekuSurinkimas">'Forma 7'!$K$51</definedName>
    <definedName name="VAS076_F_Kitostransport742NuotekuValymas" localSheetId="6">'Forma 7'!$L$51</definedName>
    <definedName name="VAS076_F_Kitostransport742NuotekuValymas">'Forma 7'!$L$51</definedName>
    <definedName name="VAS076_F_Kitostransport743NuotekuDumblo" localSheetId="6">'Forma 7'!$M$51</definedName>
    <definedName name="VAS076_F_Kitostransport743NuotekuDumblo">'Forma 7'!$M$51</definedName>
    <definedName name="VAS076_F_Kitostransport74IsViso" localSheetId="6">'Forma 7'!$J$51</definedName>
    <definedName name="VAS076_F_Kitostransport74IsViso">'Forma 7'!$J$51</definedName>
    <definedName name="VAS076_F_Kitostransport75PavirsiniuNuoteku" localSheetId="6">'Forma 7'!$N$51</definedName>
    <definedName name="VAS076_F_Kitostransport75PavirsiniuNuoteku">'Forma 7'!$N$51</definedName>
    <definedName name="VAS076_F_Kitostransport76KitosReguliuojamosios" localSheetId="6">'Forma 7'!$O$51</definedName>
    <definedName name="VAS076_F_Kitostransport76KitosReguliuojamosios">'Forma 7'!$O$51</definedName>
    <definedName name="VAS076_F_Kitostransport77KitosVeiklos" localSheetId="6">'Forma 7'!$P$51</definedName>
    <definedName name="VAS076_F_Kitostransport77KitosVeiklos">'Forma 7'!$P$51</definedName>
    <definedName name="VAS076_F_Kitostransport81IS" localSheetId="6">'Forma 7'!$D$74</definedName>
    <definedName name="VAS076_F_Kitostransport81IS">'Forma 7'!$D$74</definedName>
    <definedName name="VAS076_F_Kitostransport82ApskaitosVeikla" localSheetId="6">'Forma 7'!$E$74</definedName>
    <definedName name="VAS076_F_Kitostransport82ApskaitosVeikla">'Forma 7'!$E$74</definedName>
    <definedName name="VAS076_F_Kitostransport831GeriamojoVandens" localSheetId="6">'Forma 7'!$G$74</definedName>
    <definedName name="VAS076_F_Kitostransport831GeriamojoVandens">'Forma 7'!$G$74</definedName>
    <definedName name="VAS076_F_Kitostransport832GeriamojoVandens" localSheetId="6">'Forma 7'!$H$74</definedName>
    <definedName name="VAS076_F_Kitostransport832GeriamojoVandens">'Forma 7'!$H$74</definedName>
    <definedName name="VAS076_F_Kitostransport833GeriamojoVandens" localSheetId="6">'Forma 7'!$I$74</definedName>
    <definedName name="VAS076_F_Kitostransport833GeriamojoVandens">'Forma 7'!$I$74</definedName>
    <definedName name="VAS076_F_Kitostransport83IsViso" localSheetId="6">'Forma 7'!$F$74</definedName>
    <definedName name="VAS076_F_Kitostransport83IsViso">'Forma 7'!$F$74</definedName>
    <definedName name="VAS076_F_Kitostransport841NuotekuSurinkimas" localSheetId="6">'Forma 7'!$K$74</definedName>
    <definedName name="VAS076_F_Kitostransport841NuotekuSurinkimas">'Forma 7'!$K$74</definedName>
    <definedName name="VAS076_F_Kitostransport842NuotekuValymas" localSheetId="6">'Forma 7'!$L$74</definedName>
    <definedName name="VAS076_F_Kitostransport842NuotekuValymas">'Forma 7'!$L$74</definedName>
    <definedName name="VAS076_F_Kitostransport843NuotekuDumblo" localSheetId="6">'Forma 7'!$M$74</definedName>
    <definedName name="VAS076_F_Kitostransport843NuotekuDumblo">'Forma 7'!$M$74</definedName>
    <definedName name="VAS076_F_Kitostransport84IsViso" localSheetId="6">'Forma 7'!$J$74</definedName>
    <definedName name="VAS076_F_Kitostransport84IsViso">'Forma 7'!$J$74</definedName>
    <definedName name="VAS076_F_Kitostransport85PavirsiniuNuoteku" localSheetId="6">'Forma 7'!$N$74</definedName>
    <definedName name="VAS076_F_Kitostransport85PavirsiniuNuoteku">'Forma 7'!$N$74</definedName>
    <definedName name="VAS076_F_Kitostransport86KitosReguliuojamosios" localSheetId="6">'Forma 7'!$O$74</definedName>
    <definedName name="VAS076_F_Kitostransport86KitosReguliuojamosios">'Forma 7'!$O$74</definedName>
    <definedName name="VAS076_F_Kitostransport87KitosVeiklos" localSheetId="6">'Forma 7'!$P$74</definedName>
    <definedName name="VAS076_F_Kitostransport87KitosVeiklos">'Forma 7'!$P$74</definedName>
    <definedName name="VAS076_F_Kitostransport91IS" localSheetId="6">'Forma 7'!$D$113</definedName>
    <definedName name="VAS076_F_Kitostransport91IS">'Forma 7'!$D$113</definedName>
    <definedName name="VAS076_F_Kitostransport92ApskaitosVeikla" localSheetId="6">'Forma 7'!$E$113</definedName>
    <definedName name="VAS076_F_Kitostransport92ApskaitosVeikla">'Forma 7'!$E$113</definedName>
    <definedName name="VAS076_F_Kitostransport931GeriamojoVandens" localSheetId="6">'Forma 7'!$G$113</definedName>
    <definedName name="VAS076_F_Kitostransport931GeriamojoVandens">'Forma 7'!$G$113</definedName>
    <definedName name="VAS076_F_Kitostransport932GeriamojoVandens" localSheetId="6">'Forma 7'!$H$113</definedName>
    <definedName name="VAS076_F_Kitostransport932GeriamojoVandens">'Forma 7'!$H$113</definedName>
    <definedName name="VAS076_F_Kitostransport933GeriamojoVandens" localSheetId="6">'Forma 7'!$I$113</definedName>
    <definedName name="VAS076_F_Kitostransport933GeriamojoVandens">'Forma 7'!$I$113</definedName>
    <definedName name="VAS076_F_Kitostransport93IsViso" localSheetId="6">'Forma 7'!$F$113</definedName>
    <definedName name="VAS076_F_Kitostransport93IsViso">'Forma 7'!$F$113</definedName>
    <definedName name="VAS076_F_Kitostransport941NuotekuSurinkimas" localSheetId="6">'Forma 7'!$K$113</definedName>
    <definedName name="VAS076_F_Kitostransport941NuotekuSurinkimas">'Forma 7'!$K$113</definedName>
    <definedName name="VAS076_F_Kitostransport942NuotekuValymas" localSheetId="6">'Forma 7'!$L$113</definedName>
    <definedName name="VAS076_F_Kitostransport942NuotekuValymas">'Forma 7'!$L$113</definedName>
    <definedName name="VAS076_F_Kitostransport943NuotekuDumblo" localSheetId="6">'Forma 7'!$M$113</definedName>
    <definedName name="VAS076_F_Kitostransport943NuotekuDumblo">'Forma 7'!$M$113</definedName>
    <definedName name="VAS076_F_Kitostransport94IsViso" localSheetId="6">'Forma 7'!$J$113</definedName>
    <definedName name="VAS076_F_Kitostransport94IsViso">'Forma 7'!$J$113</definedName>
    <definedName name="VAS076_F_Kitostransport95PavirsiniuNuoteku" localSheetId="6">'Forma 7'!$N$113</definedName>
    <definedName name="VAS076_F_Kitostransport95PavirsiniuNuoteku">'Forma 7'!$N$113</definedName>
    <definedName name="VAS076_F_Kitostransport96KitosReguliuojamosios" localSheetId="6">'Forma 7'!$O$113</definedName>
    <definedName name="VAS076_F_Kitostransport96KitosReguliuojamosios">'Forma 7'!$O$113</definedName>
    <definedName name="VAS076_F_Kitostransport97KitosVeiklos" localSheetId="6">'Forma 7'!$P$113</definedName>
    <definedName name="VAS076_F_Kitostransport97KitosVeiklos">'Forma 7'!$P$113</definedName>
    <definedName name="VAS076_F_Lengviejiautom61IS" localSheetId="6">'Forma 7'!$D$27</definedName>
    <definedName name="VAS076_F_Lengviejiautom61IS">'Forma 7'!$D$27</definedName>
    <definedName name="VAS076_F_Lengviejiautom62ApskaitosVeikla" localSheetId="6">'Forma 7'!$E$27</definedName>
    <definedName name="VAS076_F_Lengviejiautom62ApskaitosVeikla">'Forma 7'!$E$27</definedName>
    <definedName name="VAS076_F_Lengviejiautom631GeriamojoVandens" localSheetId="6">'Forma 7'!$G$27</definedName>
    <definedName name="VAS076_F_Lengviejiautom631GeriamojoVandens">'Forma 7'!$G$27</definedName>
    <definedName name="VAS076_F_Lengviejiautom632GeriamojoVandens" localSheetId="6">'Forma 7'!$H$27</definedName>
    <definedName name="VAS076_F_Lengviejiautom632GeriamojoVandens">'Forma 7'!$H$27</definedName>
    <definedName name="VAS076_F_Lengviejiautom633GeriamojoVandens" localSheetId="6">'Forma 7'!$I$27</definedName>
    <definedName name="VAS076_F_Lengviejiautom633GeriamojoVandens">'Forma 7'!$I$27</definedName>
    <definedName name="VAS076_F_Lengviejiautom63IsViso" localSheetId="6">'Forma 7'!$F$27</definedName>
    <definedName name="VAS076_F_Lengviejiautom63IsViso">'Forma 7'!$F$27</definedName>
    <definedName name="VAS076_F_Lengviejiautom641NuotekuSurinkimas" localSheetId="6">'Forma 7'!$K$27</definedName>
    <definedName name="VAS076_F_Lengviejiautom641NuotekuSurinkimas">'Forma 7'!$K$27</definedName>
    <definedName name="VAS076_F_Lengviejiautom642NuotekuValymas" localSheetId="6">'Forma 7'!$L$27</definedName>
    <definedName name="VAS076_F_Lengviejiautom642NuotekuValymas">'Forma 7'!$L$27</definedName>
    <definedName name="VAS076_F_Lengviejiautom643NuotekuDumblo" localSheetId="6">'Forma 7'!$M$27</definedName>
    <definedName name="VAS076_F_Lengviejiautom643NuotekuDumblo">'Forma 7'!$M$27</definedName>
    <definedName name="VAS076_F_Lengviejiautom64IsViso" localSheetId="6">'Forma 7'!$J$27</definedName>
    <definedName name="VAS076_F_Lengviejiautom64IsViso">'Forma 7'!$J$27</definedName>
    <definedName name="VAS076_F_Lengviejiautom65PavirsiniuNuoteku" localSheetId="6">'Forma 7'!$N$27</definedName>
    <definedName name="VAS076_F_Lengviejiautom65PavirsiniuNuoteku">'Forma 7'!$N$27</definedName>
    <definedName name="VAS076_F_Lengviejiautom66KitosReguliuojamosios" localSheetId="6">'Forma 7'!$O$27</definedName>
    <definedName name="VAS076_F_Lengviejiautom66KitosReguliuojamosios">'Forma 7'!$O$27</definedName>
    <definedName name="VAS076_F_Lengviejiautom67KitosVeiklos" localSheetId="6">'Forma 7'!$P$27</definedName>
    <definedName name="VAS076_F_Lengviejiautom67KitosVeiklos">'Forma 7'!$P$27</definedName>
    <definedName name="VAS076_F_Lengviejiautom71IS" localSheetId="6">'Forma 7'!$D$50</definedName>
    <definedName name="VAS076_F_Lengviejiautom71IS">'Forma 7'!$D$50</definedName>
    <definedName name="VAS076_F_Lengviejiautom72ApskaitosVeikla" localSheetId="6">'Forma 7'!$E$50</definedName>
    <definedName name="VAS076_F_Lengviejiautom72ApskaitosVeikla">'Forma 7'!$E$50</definedName>
    <definedName name="VAS076_F_Lengviejiautom731GeriamojoVandens" localSheetId="6">'Forma 7'!$G$50</definedName>
    <definedName name="VAS076_F_Lengviejiautom731GeriamojoVandens">'Forma 7'!$G$50</definedName>
    <definedName name="VAS076_F_Lengviejiautom732GeriamojoVandens" localSheetId="6">'Forma 7'!$H$50</definedName>
    <definedName name="VAS076_F_Lengviejiautom732GeriamojoVandens">'Forma 7'!$H$50</definedName>
    <definedName name="VAS076_F_Lengviejiautom733GeriamojoVandens" localSheetId="6">'Forma 7'!$I$50</definedName>
    <definedName name="VAS076_F_Lengviejiautom733GeriamojoVandens">'Forma 7'!$I$50</definedName>
    <definedName name="VAS076_F_Lengviejiautom73IsViso" localSheetId="6">'Forma 7'!$F$50</definedName>
    <definedName name="VAS076_F_Lengviejiautom73IsViso">'Forma 7'!$F$50</definedName>
    <definedName name="VAS076_F_Lengviejiautom741NuotekuSurinkimas" localSheetId="6">'Forma 7'!$K$50</definedName>
    <definedName name="VAS076_F_Lengviejiautom741NuotekuSurinkimas">'Forma 7'!$K$50</definedName>
    <definedName name="VAS076_F_Lengviejiautom742NuotekuValymas" localSheetId="6">'Forma 7'!$L$50</definedName>
    <definedName name="VAS076_F_Lengviejiautom742NuotekuValymas">'Forma 7'!$L$50</definedName>
    <definedName name="VAS076_F_Lengviejiautom743NuotekuDumblo" localSheetId="6">'Forma 7'!$M$50</definedName>
    <definedName name="VAS076_F_Lengviejiautom743NuotekuDumblo">'Forma 7'!$M$50</definedName>
    <definedName name="VAS076_F_Lengviejiautom74IsViso" localSheetId="6">'Forma 7'!$J$50</definedName>
    <definedName name="VAS076_F_Lengviejiautom74IsViso">'Forma 7'!$J$50</definedName>
    <definedName name="VAS076_F_Lengviejiautom75PavirsiniuNuoteku" localSheetId="6">'Forma 7'!$N$50</definedName>
    <definedName name="VAS076_F_Lengviejiautom75PavirsiniuNuoteku">'Forma 7'!$N$50</definedName>
    <definedName name="VAS076_F_Lengviejiautom76KitosReguliuojamosios" localSheetId="6">'Forma 7'!$O$50</definedName>
    <definedName name="VAS076_F_Lengviejiautom76KitosReguliuojamosios">'Forma 7'!$O$50</definedName>
    <definedName name="VAS076_F_Lengviejiautom77KitosVeiklos" localSheetId="6">'Forma 7'!$P$50</definedName>
    <definedName name="VAS076_F_Lengviejiautom77KitosVeiklos">'Forma 7'!$P$50</definedName>
    <definedName name="VAS076_F_Lengviejiautom81IS" localSheetId="6">'Forma 7'!$D$73</definedName>
    <definedName name="VAS076_F_Lengviejiautom81IS">'Forma 7'!$D$73</definedName>
    <definedName name="VAS076_F_Lengviejiautom82ApskaitosVeikla" localSheetId="6">'Forma 7'!$E$73</definedName>
    <definedName name="VAS076_F_Lengviejiautom82ApskaitosVeikla">'Forma 7'!$E$73</definedName>
    <definedName name="VAS076_F_Lengviejiautom831GeriamojoVandens" localSheetId="6">'Forma 7'!$G$73</definedName>
    <definedName name="VAS076_F_Lengviejiautom831GeriamojoVandens">'Forma 7'!$G$73</definedName>
    <definedName name="VAS076_F_Lengviejiautom832GeriamojoVandens" localSheetId="6">'Forma 7'!$H$73</definedName>
    <definedName name="VAS076_F_Lengviejiautom832GeriamojoVandens">'Forma 7'!$H$73</definedName>
    <definedName name="VAS076_F_Lengviejiautom833GeriamojoVandens" localSheetId="6">'Forma 7'!$I$73</definedName>
    <definedName name="VAS076_F_Lengviejiautom833GeriamojoVandens">'Forma 7'!$I$73</definedName>
    <definedName name="VAS076_F_Lengviejiautom83IsViso" localSheetId="6">'Forma 7'!$F$73</definedName>
    <definedName name="VAS076_F_Lengviejiautom83IsViso">'Forma 7'!$F$73</definedName>
    <definedName name="VAS076_F_Lengviejiautom841NuotekuSurinkimas" localSheetId="6">'Forma 7'!$K$73</definedName>
    <definedName name="VAS076_F_Lengviejiautom841NuotekuSurinkimas">'Forma 7'!$K$73</definedName>
    <definedName name="VAS076_F_Lengviejiautom842NuotekuValymas" localSheetId="6">'Forma 7'!$L$73</definedName>
    <definedName name="VAS076_F_Lengviejiautom842NuotekuValymas">'Forma 7'!$L$73</definedName>
    <definedName name="VAS076_F_Lengviejiautom843NuotekuDumblo" localSheetId="6">'Forma 7'!$M$73</definedName>
    <definedName name="VAS076_F_Lengviejiautom843NuotekuDumblo">'Forma 7'!$M$73</definedName>
    <definedName name="VAS076_F_Lengviejiautom84IsViso" localSheetId="6">'Forma 7'!$J$73</definedName>
    <definedName name="VAS076_F_Lengviejiautom84IsViso">'Forma 7'!$J$73</definedName>
    <definedName name="VAS076_F_Lengviejiautom85PavirsiniuNuoteku" localSheetId="6">'Forma 7'!$N$73</definedName>
    <definedName name="VAS076_F_Lengviejiautom85PavirsiniuNuoteku">'Forma 7'!$N$73</definedName>
    <definedName name="VAS076_F_Lengviejiautom86KitosReguliuojamosios" localSheetId="6">'Forma 7'!$O$73</definedName>
    <definedName name="VAS076_F_Lengviejiautom86KitosReguliuojamosios">'Forma 7'!$O$73</definedName>
    <definedName name="VAS076_F_Lengviejiautom87KitosVeiklos" localSheetId="6">'Forma 7'!$P$73</definedName>
    <definedName name="VAS076_F_Lengviejiautom87KitosVeiklos">'Forma 7'!$P$73</definedName>
    <definedName name="VAS076_F_Lengviejiautom91IS" localSheetId="6">'Forma 7'!$D$112</definedName>
    <definedName name="VAS076_F_Lengviejiautom91IS">'Forma 7'!$D$112</definedName>
    <definedName name="VAS076_F_Lengviejiautom92ApskaitosVeikla" localSheetId="6">'Forma 7'!$E$112</definedName>
    <definedName name="VAS076_F_Lengviejiautom92ApskaitosVeikla">'Forma 7'!$E$112</definedName>
    <definedName name="VAS076_F_Lengviejiautom931GeriamojoVandens" localSheetId="6">'Forma 7'!$G$112</definedName>
    <definedName name="VAS076_F_Lengviejiautom931GeriamojoVandens">'Forma 7'!$G$112</definedName>
    <definedName name="VAS076_F_Lengviejiautom932GeriamojoVandens" localSheetId="6">'Forma 7'!$H$112</definedName>
    <definedName name="VAS076_F_Lengviejiautom932GeriamojoVandens">'Forma 7'!$H$112</definedName>
    <definedName name="VAS076_F_Lengviejiautom933GeriamojoVandens" localSheetId="6">'Forma 7'!$I$112</definedName>
    <definedName name="VAS076_F_Lengviejiautom933GeriamojoVandens">'Forma 7'!$I$112</definedName>
    <definedName name="VAS076_F_Lengviejiautom93IsViso" localSheetId="6">'Forma 7'!$F$112</definedName>
    <definedName name="VAS076_F_Lengviejiautom93IsViso">'Forma 7'!$F$112</definedName>
    <definedName name="VAS076_F_Lengviejiautom941NuotekuSurinkimas" localSheetId="6">'Forma 7'!$K$112</definedName>
    <definedName name="VAS076_F_Lengviejiautom941NuotekuSurinkimas">'Forma 7'!$K$112</definedName>
    <definedName name="VAS076_F_Lengviejiautom942NuotekuValymas" localSheetId="6">'Forma 7'!$L$112</definedName>
    <definedName name="VAS076_F_Lengviejiautom942NuotekuValymas">'Forma 7'!$L$112</definedName>
    <definedName name="VAS076_F_Lengviejiautom943NuotekuDumblo" localSheetId="6">'Forma 7'!$M$112</definedName>
    <definedName name="VAS076_F_Lengviejiautom943NuotekuDumblo">'Forma 7'!$M$112</definedName>
    <definedName name="VAS076_F_Lengviejiautom94IsViso" localSheetId="6">'Forma 7'!$J$112</definedName>
    <definedName name="VAS076_F_Lengviejiautom94IsViso">'Forma 7'!$J$112</definedName>
    <definedName name="VAS076_F_Lengviejiautom95PavirsiniuNuoteku" localSheetId="6">'Forma 7'!$N$112</definedName>
    <definedName name="VAS076_F_Lengviejiautom95PavirsiniuNuoteku">'Forma 7'!$N$112</definedName>
    <definedName name="VAS076_F_Lengviejiautom96KitosReguliuojamosios" localSheetId="6">'Forma 7'!$O$112</definedName>
    <definedName name="VAS076_F_Lengviejiautom96KitosReguliuojamosios">'Forma 7'!$O$112</definedName>
    <definedName name="VAS076_F_Lengviejiautom97KitosVeiklos" localSheetId="6">'Forma 7'!$P$112</definedName>
    <definedName name="VAS076_F_Lengviejiautom97KitosVeiklos">'Forma 7'!$P$112</definedName>
    <definedName name="VAS076_F_Masinosiriranga61IS" localSheetId="6">'Forma 7'!$D$20</definedName>
    <definedName name="VAS076_F_Masinosiriranga61IS">'Forma 7'!$D$20</definedName>
    <definedName name="VAS076_F_Masinosiriranga62ApskaitosVeikla" localSheetId="6">'Forma 7'!$E$20</definedName>
    <definedName name="VAS076_F_Masinosiriranga62ApskaitosVeikla">'Forma 7'!$E$20</definedName>
    <definedName name="VAS076_F_Masinosiriranga631GeriamojoVandens" localSheetId="6">'Forma 7'!$G$20</definedName>
    <definedName name="VAS076_F_Masinosiriranga631GeriamojoVandens">'Forma 7'!$G$20</definedName>
    <definedName name="VAS076_F_Masinosiriranga632GeriamojoVandens" localSheetId="6">'Forma 7'!$H$20</definedName>
    <definedName name="VAS076_F_Masinosiriranga632GeriamojoVandens">'Forma 7'!$H$20</definedName>
    <definedName name="VAS076_F_Masinosiriranga633GeriamojoVandens" localSheetId="6">'Forma 7'!$I$20</definedName>
    <definedName name="VAS076_F_Masinosiriranga633GeriamojoVandens">'Forma 7'!$I$20</definedName>
    <definedName name="VAS076_F_Masinosiriranga63IsViso" localSheetId="6">'Forma 7'!$F$20</definedName>
    <definedName name="VAS076_F_Masinosiriranga63IsViso">'Forma 7'!$F$20</definedName>
    <definedName name="VAS076_F_Masinosiriranga641NuotekuSurinkimas" localSheetId="6">'Forma 7'!$K$20</definedName>
    <definedName name="VAS076_F_Masinosiriranga641NuotekuSurinkimas">'Forma 7'!$K$20</definedName>
    <definedName name="VAS076_F_Masinosiriranga642NuotekuValymas" localSheetId="6">'Forma 7'!$L$20</definedName>
    <definedName name="VAS076_F_Masinosiriranga642NuotekuValymas">'Forma 7'!$L$20</definedName>
    <definedName name="VAS076_F_Masinosiriranga643NuotekuDumblo" localSheetId="6">'Forma 7'!$M$20</definedName>
    <definedName name="VAS076_F_Masinosiriranga643NuotekuDumblo">'Forma 7'!$M$20</definedName>
    <definedName name="VAS076_F_Masinosiriranga64IsViso" localSheetId="6">'Forma 7'!$J$20</definedName>
    <definedName name="VAS076_F_Masinosiriranga64IsViso">'Forma 7'!$J$20</definedName>
    <definedName name="VAS076_F_Masinosiriranga65PavirsiniuNuoteku" localSheetId="6">'Forma 7'!$N$20</definedName>
    <definedName name="VAS076_F_Masinosiriranga65PavirsiniuNuoteku">'Forma 7'!$N$20</definedName>
    <definedName name="VAS076_F_Masinosiriranga66KitosReguliuojamosios" localSheetId="6">'Forma 7'!$O$20</definedName>
    <definedName name="VAS076_F_Masinosiriranga66KitosReguliuojamosios">'Forma 7'!$O$20</definedName>
    <definedName name="VAS076_F_Masinosiriranga67KitosVeiklos" localSheetId="6">'Forma 7'!$P$20</definedName>
    <definedName name="VAS076_F_Masinosiriranga67KitosVeiklos">'Forma 7'!$P$20</definedName>
    <definedName name="VAS076_F_Masinosiriranga71IS" localSheetId="6">'Forma 7'!$D$43</definedName>
    <definedName name="VAS076_F_Masinosiriranga71IS">'Forma 7'!$D$43</definedName>
    <definedName name="VAS076_F_Masinosiriranga72ApskaitosVeikla" localSheetId="6">'Forma 7'!$E$43</definedName>
    <definedName name="VAS076_F_Masinosiriranga72ApskaitosVeikla">'Forma 7'!$E$43</definedName>
    <definedName name="VAS076_F_Masinosiriranga731GeriamojoVandens" localSheetId="6">'Forma 7'!$G$43</definedName>
    <definedName name="VAS076_F_Masinosiriranga731GeriamojoVandens">'Forma 7'!$G$43</definedName>
    <definedName name="VAS076_F_Masinosiriranga732GeriamojoVandens" localSheetId="6">'Forma 7'!$H$43</definedName>
    <definedName name="VAS076_F_Masinosiriranga732GeriamojoVandens">'Forma 7'!$H$43</definedName>
    <definedName name="VAS076_F_Masinosiriranga733GeriamojoVandens" localSheetId="6">'Forma 7'!$I$43</definedName>
    <definedName name="VAS076_F_Masinosiriranga733GeriamojoVandens">'Forma 7'!$I$43</definedName>
    <definedName name="VAS076_F_Masinosiriranga73IsViso" localSheetId="6">'Forma 7'!$F$43</definedName>
    <definedName name="VAS076_F_Masinosiriranga73IsViso">'Forma 7'!$F$43</definedName>
    <definedName name="VAS076_F_Masinosiriranga741NuotekuSurinkimas" localSheetId="6">'Forma 7'!$K$43</definedName>
    <definedName name="VAS076_F_Masinosiriranga741NuotekuSurinkimas">'Forma 7'!$K$43</definedName>
    <definedName name="VAS076_F_Masinosiriranga742NuotekuValymas" localSheetId="6">'Forma 7'!$L$43</definedName>
    <definedName name="VAS076_F_Masinosiriranga742NuotekuValymas">'Forma 7'!$L$43</definedName>
    <definedName name="VAS076_F_Masinosiriranga743NuotekuDumblo" localSheetId="6">'Forma 7'!$M$43</definedName>
    <definedName name="VAS076_F_Masinosiriranga743NuotekuDumblo">'Forma 7'!$M$43</definedName>
    <definedName name="VAS076_F_Masinosiriranga74IsViso" localSheetId="6">'Forma 7'!$J$43</definedName>
    <definedName name="VAS076_F_Masinosiriranga74IsViso">'Forma 7'!$J$43</definedName>
    <definedName name="VAS076_F_Masinosiriranga75PavirsiniuNuoteku" localSheetId="6">'Forma 7'!$N$43</definedName>
    <definedName name="VAS076_F_Masinosiriranga75PavirsiniuNuoteku">'Forma 7'!$N$43</definedName>
    <definedName name="VAS076_F_Masinosiriranga76KitosReguliuojamosios" localSheetId="6">'Forma 7'!$O$43</definedName>
    <definedName name="VAS076_F_Masinosiriranga76KitosReguliuojamosios">'Forma 7'!$O$43</definedName>
    <definedName name="VAS076_F_Masinosiriranga77KitosVeiklos" localSheetId="6">'Forma 7'!$P$43</definedName>
    <definedName name="VAS076_F_Masinosiriranga77KitosVeiklos">'Forma 7'!$P$43</definedName>
    <definedName name="VAS076_F_Masinosiriranga81IS" localSheetId="6">'Forma 7'!$D$66</definedName>
    <definedName name="VAS076_F_Masinosiriranga81IS">'Forma 7'!$D$66</definedName>
    <definedName name="VAS076_F_Masinosiriranga82ApskaitosVeikla" localSheetId="6">'Forma 7'!$E$66</definedName>
    <definedName name="VAS076_F_Masinosiriranga82ApskaitosVeikla">'Forma 7'!$E$66</definedName>
    <definedName name="VAS076_F_Masinosiriranga831GeriamojoVandens" localSheetId="6">'Forma 7'!$G$66</definedName>
    <definedName name="VAS076_F_Masinosiriranga831GeriamojoVandens">'Forma 7'!$G$66</definedName>
    <definedName name="VAS076_F_Masinosiriranga832GeriamojoVandens" localSheetId="6">'Forma 7'!$H$66</definedName>
    <definedName name="VAS076_F_Masinosiriranga832GeriamojoVandens">'Forma 7'!$H$66</definedName>
    <definedName name="VAS076_F_Masinosiriranga833GeriamojoVandens" localSheetId="6">'Forma 7'!$I$66</definedName>
    <definedName name="VAS076_F_Masinosiriranga833GeriamojoVandens">'Forma 7'!$I$66</definedName>
    <definedName name="VAS076_F_Masinosiriranga83IsViso" localSheetId="6">'Forma 7'!$F$66</definedName>
    <definedName name="VAS076_F_Masinosiriranga83IsViso">'Forma 7'!$F$66</definedName>
    <definedName name="VAS076_F_Masinosiriranga841NuotekuSurinkimas" localSheetId="6">'Forma 7'!$K$66</definedName>
    <definedName name="VAS076_F_Masinosiriranga841NuotekuSurinkimas">'Forma 7'!$K$66</definedName>
    <definedName name="VAS076_F_Masinosiriranga842NuotekuValymas" localSheetId="6">'Forma 7'!$L$66</definedName>
    <definedName name="VAS076_F_Masinosiriranga842NuotekuValymas">'Forma 7'!$L$66</definedName>
    <definedName name="VAS076_F_Masinosiriranga843NuotekuDumblo" localSheetId="6">'Forma 7'!$M$66</definedName>
    <definedName name="VAS076_F_Masinosiriranga843NuotekuDumblo">'Forma 7'!$M$66</definedName>
    <definedName name="VAS076_F_Masinosiriranga84IsViso" localSheetId="6">'Forma 7'!$J$66</definedName>
    <definedName name="VAS076_F_Masinosiriranga84IsViso">'Forma 7'!$J$66</definedName>
    <definedName name="VAS076_F_Masinosiriranga85PavirsiniuNuoteku" localSheetId="6">'Forma 7'!$N$66</definedName>
    <definedName name="VAS076_F_Masinosiriranga85PavirsiniuNuoteku">'Forma 7'!$N$66</definedName>
    <definedName name="VAS076_F_Masinosiriranga86KitosReguliuojamosios" localSheetId="6">'Forma 7'!$O$66</definedName>
    <definedName name="VAS076_F_Masinosiriranga86KitosReguliuojamosios">'Forma 7'!$O$66</definedName>
    <definedName name="VAS076_F_Masinosiriranga87KitosVeiklos" localSheetId="6">'Forma 7'!$P$66</definedName>
    <definedName name="VAS076_F_Masinosiriranga87KitosVeiklos">'Forma 7'!$P$66</definedName>
    <definedName name="VAS076_F_Masinosiriranga91IS" localSheetId="6">'Forma 7'!$D$106</definedName>
    <definedName name="VAS076_F_Masinosiriranga91IS">'Forma 7'!$D$106</definedName>
    <definedName name="VAS076_F_Masinosiriranga92ApskaitosVeikla" localSheetId="6">'Forma 7'!$E$106</definedName>
    <definedName name="VAS076_F_Masinosiriranga92ApskaitosVeikla">'Forma 7'!$E$106</definedName>
    <definedName name="VAS076_F_Masinosiriranga931GeriamojoVandens" localSheetId="6">'Forma 7'!$G$106</definedName>
    <definedName name="VAS076_F_Masinosiriranga931GeriamojoVandens">'Forma 7'!$G$106</definedName>
    <definedName name="VAS076_F_Masinosiriranga932GeriamojoVandens" localSheetId="6">'Forma 7'!$H$106</definedName>
    <definedName name="VAS076_F_Masinosiriranga932GeriamojoVandens">'Forma 7'!$H$106</definedName>
    <definedName name="VAS076_F_Masinosiriranga933GeriamojoVandens" localSheetId="6">'Forma 7'!$I$106</definedName>
    <definedName name="VAS076_F_Masinosiriranga933GeriamojoVandens">'Forma 7'!$I$106</definedName>
    <definedName name="VAS076_F_Masinosiriranga93IsViso" localSheetId="6">'Forma 7'!$F$106</definedName>
    <definedName name="VAS076_F_Masinosiriranga93IsViso">'Forma 7'!$F$106</definedName>
    <definedName name="VAS076_F_Masinosiriranga941NuotekuSurinkimas" localSheetId="6">'Forma 7'!$K$106</definedName>
    <definedName name="VAS076_F_Masinosiriranga941NuotekuSurinkimas">'Forma 7'!$K$106</definedName>
    <definedName name="VAS076_F_Masinosiriranga942NuotekuValymas" localSheetId="6">'Forma 7'!$L$106</definedName>
    <definedName name="VAS076_F_Masinosiriranga942NuotekuValymas">'Forma 7'!$L$106</definedName>
    <definedName name="VAS076_F_Masinosiriranga943NuotekuDumblo" localSheetId="6">'Forma 7'!$M$106</definedName>
    <definedName name="VAS076_F_Masinosiriranga943NuotekuDumblo">'Forma 7'!$M$106</definedName>
    <definedName name="VAS076_F_Masinosiriranga94IsViso" localSheetId="6">'Forma 7'!$J$106</definedName>
    <definedName name="VAS076_F_Masinosiriranga94IsViso">'Forma 7'!$J$106</definedName>
    <definedName name="VAS076_F_Masinosiriranga95PavirsiniuNuoteku" localSheetId="6">'Forma 7'!$N$106</definedName>
    <definedName name="VAS076_F_Masinosiriranga95PavirsiniuNuoteku">'Forma 7'!$N$106</definedName>
    <definedName name="VAS076_F_Masinosiriranga96KitosReguliuojamosios" localSheetId="6">'Forma 7'!$O$106</definedName>
    <definedName name="VAS076_F_Masinosiriranga96KitosReguliuojamosios">'Forma 7'!$O$106</definedName>
    <definedName name="VAS076_F_Masinosiriranga97KitosVeiklos" localSheetId="6">'Forma 7'!$P$106</definedName>
    <definedName name="VAS076_F_Masinosiriranga97KitosVeiklos">'Forma 7'!$P$106</definedName>
    <definedName name="VAS076_F_Nematerialusis61IS" localSheetId="6">'Forma 7'!$D$11</definedName>
    <definedName name="VAS076_F_Nematerialusis61IS">'Forma 7'!$D$11</definedName>
    <definedName name="VAS076_F_Nematerialusis62ApskaitosVeikla" localSheetId="6">'Forma 7'!$E$11</definedName>
    <definedName name="VAS076_F_Nematerialusis62ApskaitosVeikla">'Forma 7'!$E$11</definedName>
    <definedName name="VAS076_F_Nematerialusis631GeriamojoVandens" localSheetId="6">'Forma 7'!$G$11</definedName>
    <definedName name="VAS076_F_Nematerialusis631GeriamojoVandens">'Forma 7'!$G$11</definedName>
    <definedName name="VAS076_F_Nematerialusis632GeriamojoVandens" localSheetId="6">'Forma 7'!$H$11</definedName>
    <definedName name="VAS076_F_Nematerialusis632GeriamojoVandens">'Forma 7'!$H$11</definedName>
    <definedName name="VAS076_F_Nematerialusis633GeriamojoVandens" localSheetId="6">'Forma 7'!$I$11</definedName>
    <definedName name="VAS076_F_Nematerialusis633GeriamojoVandens">'Forma 7'!$I$11</definedName>
    <definedName name="VAS076_F_Nematerialusis63IsViso" localSheetId="6">'Forma 7'!$F$11</definedName>
    <definedName name="VAS076_F_Nematerialusis63IsViso">'Forma 7'!$F$11</definedName>
    <definedName name="VAS076_F_Nematerialusis641NuotekuSurinkimas" localSheetId="6">'Forma 7'!$K$11</definedName>
    <definedName name="VAS076_F_Nematerialusis641NuotekuSurinkimas">'Forma 7'!$K$11</definedName>
    <definedName name="VAS076_F_Nematerialusis642NuotekuValymas" localSheetId="6">'Forma 7'!$L$11</definedName>
    <definedName name="VAS076_F_Nematerialusis642NuotekuValymas">'Forma 7'!$L$11</definedName>
    <definedName name="VAS076_F_Nematerialusis643NuotekuDumblo" localSheetId="6">'Forma 7'!$M$11</definedName>
    <definedName name="VAS076_F_Nematerialusis643NuotekuDumblo">'Forma 7'!$M$11</definedName>
    <definedName name="VAS076_F_Nematerialusis64IsViso" localSheetId="6">'Forma 7'!$J$11</definedName>
    <definedName name="VAS076_F_Nematerialusis64IsViso">'Forma 7'!$J$11</definedName>
    <definedName name="VAS076_F_Nematerialusis65PavirsiniuNuoteku" localSheetId="6">'Forma 7'!$N$11</definedName>
    <definedName name="VAS076_F_Nematerialusis65PavirsiniuNuoteku">'Forma 7'!$N$11</definedName>
    <definedName name="VAS076_F_Nematerialusis66KitosReguliuojamosios" localSheetId="6">'Forma 7'!$O$11</definedName>
    <definedName name="VAS076_F_Nematerialusis66KitosReguliuojamosios">'Forma 7'!$O$11</definedName>
    <definedName name="VAS076_F_Nematerialusis67KitosVeiklos" localSheetId="6">'Forma 7'!$P$11</definedName>
    <definedName name="VAS076_F_Nematerialusis67KitosVeiklos">'Forma 7'!$P$11</definedName>
    <definedName name="VAS076_F_Nematerialusis71IS" localSheetId="6">'Forma 7'!$D$34</definedName>
    <definedName name="VAS076_F_Nematerialusis71IS">'Forma 7'!$D$34</definedName>
    <definedName name="VAS076_F_Nematerialusis72ApskaitosVeikla" localSheetId="6">'Forma 7'!$E$34</definedName>
    <definedName name="VAS076_F_Nematerialusis72ApskaitosVeikla">'Forma 7'!$E$34</definedName>
    <definedName name="VAS076_F_Nematerialusis731GeriamojoVandens" localSheetId="6">'Forma 7'!$G$34</definedName>
    <definedName name="VAS076_F_Nematerialusis731GeriamojoVandens">'Forma 7'!$G$34</definedName>
    <definedName name="VAS076_F_Nematerialusis732GeriamojoVandens" localSheetId="6">'Forma 7'!$H$34</definedName>
    <definedName name="VAS076_F_Nematerialusis732GeriamojoVandens">'Forma 7'!$H$34</definedName>
    <definedName name="VAS076_F_Nematerialusis733GeriamojoVandens" localSheetId="6">'Forma 7'!$I$34</definedName>
    <definedName name="VAS076_F_Nematerialusis733GeriamojoVandens">'Forma 7'!$I$34</definedName>
    <definedName name="VAS076_F_Nematerialusis73IsViso" localSheetId="6">'Forma 7'!$F$34</definedName>
    <definedName name="VAS076_F_Nematerialusis73IsViso">'Forma 7'!$F$34</definedName>
    <definedName name="VAS076_F_Nematerialusis741NuotekuSurinkimas" localSheetId="6">'Forma 7'!$K$34</definedName>
    <definedName name="VAS076_F_Nematerialusis741NuotekuSurinkimas">'Forma 7'!$K$34</definedName>
    <definedName name="VAS076_F_Nematerialusis742NuotekuValymas" localSheetId="6">'Forma 7'!$L$34</definedName>
    <definedName name="VAS076_F_Nematerialusis742NuotekuValymas">'Forma 7'!$L$34</definedName>
    <definedName name="VAS076_F_Nematerialusis743NuotekuDumblo" localSheetId="6">'Forma 7'!$M$34</definedName>
    <definedName name="VAS076_F_Nematerialusis743NuotekuDumblo">'Forma 7'!$M$34</definedName>
    <definedName name="VAS076_F_Nematerialusis74IsViso" localSheetId="6">'Forma 7'!$J$34</definedName>
    <definedName name="VAS076_F_Nematerialusis74IsViso">'Forma 7'!$J$34</definedName>
    <definedName name="VAS076_F_Nematerialusis75PavirsiniuNuoteku" localSheetId="6">'Forma 7'!$N$34</definedName>
    <definedName name="VAS076_F_Nematerialusis75PavirsiniuNuoteku">'Forma 7'!$N$34</definedName>
    <definedName name="VAS076_F_Nematerialusis76KitosReguliuojamosios" localSheetId="6">'Forma 7'!$O$34</definedName>
    <definedName name="VAS076_F_Nematerialusis76KitosReguliuojamosios">'Forma 7'!$O$34</definedName>
    <definedName name="VAS076_F_Nematerialusis77KitosVeiklos" localSheetId="6">'Forma 7'!$P$34</definedName>
    <definedName name="VAS076_F_Nematerialusis77KitosVeiklos">'Forma 7'!$P$34</definedName>
    <definedName name="VAS076_F_Nematerialusis81IS" localSheetId="6">'Forma 7'!$D$57</definedName>
    <definedName name="VAS076_F_Nematerialusis81IS">'Forma 7'!$D$57</definedName>
    <definedName name="VAS076_F_Nematerialusis82ApskaitosVeikla" localSheetId="6">'Forma 7'!$E$57</definedName>
    <definedName name="VAS076_F_Nematerialusis82ApskaitosVeikla">'Forma 7'!$E$57</definedName>
    <definedName name="VAS076_F_Nematerialusis831GeriamojoVandens" localSheetId="6">'Forma 7'!$G$57</definedName>
    <definedName name="VAS076_F_Nematerialusis831GeriamojoVandens">'Forma 7'!$G$57</definedName>
    <definedName name="VAS076_F_Nematerialusis832GeriamojoVandens" localSheetId="6">'Forma 7'!$H$57</definedName>
    <definedName name="VAS076_F_Nematerialusis832GeriamojoVandens">'Forma 7'!$H$57</definedName>
    <definedName name="VAS076_F_Nematerialusis833GeriamojoVandens" localSheetId="6">'Forma 7'!$I$57</definedName>
    <definedName name="VAS076_F_Nematerialusis833GeriamojoVandens">'Forma 7'!$I$57</definedName>
    <definedName name="VAS076_F_Nematerialusis83IsViso" localSheetId="6">'Forma 7'!$F$57</definedName>
    <definedName name="VAS076_F_Nematerialusis83IsViso">'Forma 7'!$F$57</definedName>
    <definedName name="VAS076_F_Nematerialusis841NuotekuSurinkimas" localSheetId="6">'Forma 7'!$K$57</definedName>
    <definedName name="VAS076_F_Nematerialusis841NuotekuSurinkimas">'Forma 7'!$K$57</definedName>
    <definedName name="VAS076_F_Nematerialusis842NuotekuValymas" localSheetId="6">'Forma 7'!$L$57</definedName>
    <definedName name="VAS076_F_Nematerialusis842NuotekuValymas">'Forma 7'!$L$57</definedName>
    <definedName name="VAS076_F_Nematerialusis843NuotekuDumblo" localSheetId="6">'Forma 7'!$M$57</definedName>
    <definedName name="VAS076_F_Nematerialusis843NuotekuDumblo">'Forma 7'!$M$57</definedName>
    <definedName name="VAS076_F_Nematerialusis84IsViso" localSheetId="6">'Forma 7'!$J$57</definedName>
    <definedName name="VAS076_F_Nematerialusis84IsViso">'Forma 7'!$J$57</definedName>
    <definedName name="VAS076_F_Nematerialusis85PavirsiniuNuoteku" localSheetId="6">'Forma 7'!$N$57</definedName>
    <definedName name="VAS076_F_Nematerialusis85PavirsiniuNuoteku">'Forma 7'!$N$57</definedName>
    <definedName name="VAS076_F_Nematerialusis86KitosReguliuojamosios" localSheetId="6">'Forma 7'!$O$57</definedName>
    <definedName name="VAS076_F_Nematerialusis86KitosReguliuojamosios">'Forma 7'!$O$57</definedName>
    <definedName name="VAS076_F_Nematerialusis87KitosVeiklos" localSheetId="6">'Forma 7'!$P$57</definedName>
    <definedName name="VAS076_F_Nematerialusis87KitosVeiklos">'Forma 7'!$P$57</definedName>
    <definedName name="VAS076_F_Nematerialusis91IS" localSheetId="6">'Forma 7'!$D$97</definedName>
    <definedName name="VAS076_F_Nematerialusis91IS">'Forma 7'!$D$97</definedName>
    <definedName name="VAS076_F_Nematerialusis92ApskaitosVeikla" localSheetId="6">'Forma 7'!$E$97</definedName>
    <definedName name="VAS076_F_Nematerialusis92ApskaitosVeikla">'Forma 7'!$E$97</definedName>
    <definedName name="VAS076_F_Nematerialusis931GeriamojoVandens" localSheetId="6">'Forma 7'!$G$97</definedName>
    <definedName name="VAS076_F_Nematerialusis931GeriamojoVandens">'Forma 7'!$G$97</definedName>
    <definedName name="VAS076_F_Nematerialusis932GeriamojoVandens" localSheetId="6">'Forma 7'!$H$97</definedName>
    <definedName name="VAS076_F_Nematerialusis932GeriamojoVandens">'Forma 7'!$H$97</definedName>
    <definedName name="VAS076_F_Nematerialusis933GeriamojoVandens" localSheetId="6">'Forma 7'!$I$97</definedName>
    <definedName name="VAS076_F_Nematerialusis933GeriamojoVandens">'Forma 7'!$I$97</definedName>
    <definedName name="VAS076_F_Nematerialusis93IsViso" localSheetId="6">'Forma 7'!$F$97</definedName>
    <definedName name="VAS076_F_Nematerialusis93IsViso">'Forma 7'!$F$97</definedName>
    <definedName name="VAS076_F_Nematerialusis941NuotekuSurinkimas" localSheetId="6">'Forma 7'!$K$97</definedName>
    <definedName name="VAS076_F_Nematerialusis941NuotekuSurinkimas">'Forma 7'!$K$97</definedName>
    <definedName name="VAS076_F_Nematerialusis942NuotekuValymas" localSheetId="6">'Forma 7'!$L$97</definedName>
    <definedName name="VAS076_F_Nematerialusis942NuotekuValymas">'Forma 7'!$L$97</definedName>
    <definedName name="VAS076_F_Nematerialusis943NuotekuDumblo" localSheetId="6">'Forma 7'!$M$97</definedName>
    <definedName name="VAS076_F_Nematerialusis943NuotekuDumblo">'Forma 7'!$M$97</definedName>
    <definedName name="VAS076_F_Nematerialusis94IsViso" localSheetId="6">'Forma 7'!$J$97</definedName>
    <definedName name="VAS076_F_Nematerialusis94IsViso">'Forma 7'!$J$97</definedName>
    <definedName name="VAS076_F_Nematerialusis95PavirsiniuNuoteku" localSheetId="6">'Forma 7'!$N$97</definedName>
    <definedName name="VAS076_F_Nematerialusis95PavirsiniuNuoteku">'Forma 7'!$N$97</definedName>
    <definedName name="VAS076_F_Nematerialusis96KitosReguliuojamosios" localSheetId="6">'Forma 7'!$O$97</definedName>
    <definedName name="VAS076_F_Nematerialusis96KitosReguliuojamosios">'Forma 7'!$O$97</definedName>
    <definedName name="VAS076_F_Nematerialusis97KitosVeiklos" localSheetId="6">'Forma 7'!$P$97</definedName>
    <definedName name="VAS076_F_Nematerialusis97KitosVeiklos">'Forma 7'!$P$97</definedName>
    <definedName name="VAS076_F_Netiesiogiaipa31IS" localSheetId="6">'Forma 7'!$D$56</definedName>
    <definedName name="VAS076_F_Netiesiogiaipa31IS">'Forma 7'!$D$56</definedName>
    <definedName name="VAS076_F_Netiesiogiaipa32ApskaitosVeikla" localSheetId="6">'Forma 7'!$E$56</definedName>
    <definedName name="VAS076_F_Netiesiogiaipa32ApskaitosVeikla">'Forma 7'!$E$56</definedName>
    <definedName name="VAS076_F_Netiesiogiaipa331GeriamojoVandens" localSheetId="6">'Forma 7'!$G$56</definedName>
    <definedName name="VAS076_F_Netiesiogiaipa331GeriamojoVandens">'Forma 7'!$G$56</definedName>
    <definedName name="VAS076_F_Netiesiogiaipa332GeriamojoVandens" localSheetId="6">'Forma 7'!$H$56</definedName>
    <definedName name="VAS076_F_Netiesiogiaipa332GeriamojoVandens">'Forma 7'!$H$56</definedName>
    <definedName name="VAS076_F_Netiesiogiaipa333GeriamojoVandens" localSheetId="6">'Forma 7'!$I$56</definedName>
    <definedName name="VAS076_F_Netiesiogiaipa333GeriamojoVandens">'Forma 7'!$I$56</definedName>
    <definedName name="VAS076_F_Netiesiogiaipa33IsViso" localSheetId="6">'Forma 7'!$F$56</definedName>
    <definedName name="VAS076_F_Netiesiogiaipa33IsViso">'Forma 7'!$F$56</definedName>
    <definedName name="VAS076_F_Netiesiogiaipa341NuotekuSurinkimas" localSheetId="6">'Forma 7'!$K$56</definedName>
    <definedName name="VAS076_F_Netiesiogiaipa341NuotekuSurinkimas">'Forma 7'!$K$56</definedName>
    <definedName name="VAS076_F_Netiesiogiaipa342NuotekuValymas" localSheetId="6">'Forma 7'!$L$56</definedName>
    <definedName name="VAS076_F_Netiesiogiaipa342NuotekuValymas">'Forma 7'!$L$56</definedName>
    <definedName name="VAS076_F_Netiesiogiaipa343NuotekuDumblo" localSheetId="6">'Forma 7'!$M$56</definedName>
    <definedName name="VAS076_F_Netiesiogiaipa343NuotekuDumblo">'Forma 7'!$M$56</definedName>
    <definedName name="VAS076_F_Netiesiogiaipa34IsViso" localSheetId="6">'Forma 7'!$J$56</definedName>
    <definedName name="VAS076_F_Netiesiogiaipa34IsViso">'Forma 7'!$J$56</definedName>
    <definedName name="VAS076_F_Netiesiogiaipa35PavirsiniuNuoteku" localSheetId="6">'Forma 7'!$N$56</definedName>
    <definedName name="VAS076_F_Netiesiogiaipa35PavirsiniuNuoteku">'Forma 7'!$N$56</definedName>
    <definedName name="VAS076_F_Netiesiogiaipa36KitosReguliuojamosios" localSheetId="6">'Forma 7'!$O$56</definedName>
    <definedName name="VAS076_F_Netiesiogiaipa36KitosReguliuojamosios">'Forma 7'!$O$56</definedName>
    <definedName name="VAS076_F_Netiesiogiaipa37KitosVeiklos" localSheetId="6">'Forma 7'!$P$56</definedName>
    <definedName name="VAS076_F_Netiesiogiaipa37KitosVeiklos">'Forma 7'!$P$56</definedName>
    <definedName name="VAS076_F_Nuotekuirdumbl51IS" localSheetId="6">'Forma 7'!$D$22</definedName>
    <definedName name="VAS076_F_Nuotekuirdumbl51IS">'Forma 7'!$D$22</definedName>
    <definedName name="VAS076_F_Nuotekuirdumbl52ApskaitosVeikla" localSheetId="6">'Forma 7'!$E$22</definedName>
    <definedName name="VAS076_F_Nuotekuirdumbl52ApskaitosVeikla">'Forma 7'!$E$22</definedName>
    <definedName name="VAS076_F_Nuotekuirdumbl531GeriamojoVandens" localSheetId="6">'Forma 7'!$G$22</definedName>
    <definedName name="VAS076_F_Nuotekuirdumbl531GeriamojoVandens">'Forma 7'!$G$22</definedName>
    <definedName name="VAS076_F_Nuotekuirdumbl532GeriamojoVandens" localSheetId="6">'Forma 7'!$H$22</definedName>
    <definedName name="VAS076_F_Nuotekuirdumbl532GeriamojoVandens">'Forma 7'!$H$22</definedName>
    <definedName name="VAS076_F_Nuotekuirdumbl533GeriamojoVandens" localSheetId="6">'Forma 7'!$I$22</definedName>
    <definedName name="VAS076_F_Nuotekuirdumbl533GeriamojoVandens">'Forma 7'!$I$22</definedName>
    <definedName name="VAS076_F_Nuotekuirdumbl53IsViso" localSheetId="6">'Forma 7'!$F$22</definedName>
    <definedName name="VAS076_F_Nuotekuirdumbl53IsViso">'Forma 7'!$F$22</definedName>
    <definedName name="VAS076_F_Nuotekuirdumbl541NuotekuSurinkimas" localSheetId="6">'Forma 7'!$K$22</definedName>
    <definedName name="VAS076_F_Nuotekuirdumbl541NuotekuSurinkimas">'Forma 7'!$K$22</definedName>
    <definedName name="VAS076_F_Nuotekuirdumbl542NuotekuValymas" localSheetId="6">'Forma 7'!$L$22</definedName>
    <definedName name="VAS076_F_Nuotekuirdumbl542NuotekuValymas">'Forma 7'!$L$22</definedName>
    <definedName name="VAS076_F_Nuotekuirdumbl543NuotekuDumblo" localSheetId="6">'Forma 7'!$M$22</definedName>
    <definedName name="VAS076_F_Nuotekuirdumbl543NuotekuDumblo">'Forma 7'!$M$22</definedName>
    <definedName name="VAS076_F_Nuotekuirdumbl54IsViso" localSheetId="6">'Forma 7'!$J$22</definedName>
    <definedName name="VAS076_F_Nuotekuirdumbl54IsViso">'Forma 7'!$J$22</definedName>
    <definedName name="VAS076_F_Nuotekuirdumbl55PavirsiniuNuoteku" localSheetId="6">'Forma 7'!$N$22</definedName>
    <definedName name="VAS076_F_Nuotekuirdumbl55PavirsiniuNuoteku">'Forma 7'!$N$22</definedName>
    <definedName name="VAS076_F_Nuotekuirdumbl56KitosReguliuojamosios" localSheetId="6">'Forma 7'!$O$22</definedName>
    <definedName name="VAS076_F_Nuotekuirdumbl56KitosReguliuojamosios">'Forma 7'!$O$22</definedName>
    <definedName name="VAS076_F_Nuotekuirdumbl57KitosVeiklos" localSheetId="6">'Forma 7'!$P$22</definedName>
    <definedName name="VAS076_F_Nuotekuirdumbl57KitosVeiklos">'Forma 7'!$P$22</definedName>
    <definedName name="VAS076_F_Nuotekuirdumbl61IS" localSheetId="6">'Forma 7'!$D$45</definedName>
    <definedName name="VAS076_F_Nuotekuirdumbl61IS">'Forma 7'!$D$45</definedName>
    <definedName name="VAS076_F_Nuotekuirdumbl62ApskaitosVeikla" localSheetId="6">'Forma 7'!$E$45</definedName>
    <definedName name="VAS076_F_Nuotekuirdumbl62ApskaitosVeikla">'Forma 7'!$E$45</definedName>
    <definedName name="VAS076_F_Nuotekuirdumbl631GeriamojoVandens" localSheetId="6">'Forma 7'!$G$45</definedName>
    <definedName name="VAS076_F_Nuotekuirdumbl631GeriamojoVandens">'Forma 7'!$G$45</definedName>
    <definedName name="VAS076_F_Nuotekuirdumbl632GeriamojoVandens" localSheetId="6">'Forma 7'!$H$45</definedName>
    <definedName name="VAS076_F_Nuotekuirdumbl632GeriamojoVandens">'Forma 7'!$H$45</definedName>
    <definedName name="VAS076_F_Nuotekuirdumbl633GeriamojoVandens" localSheetId="6">'Forma 7'!$I$45</definedName>
    <definedName name="VAS076_F_Nuotekuirdumbl633GeriamojoVandens">'Forma 7'!$I$45</definedName>
    <definedName name="VAS076_F_Nuotekuirdumbl63IsViso" localSheetId="6">'Forma 7'!$F$45</definedName>
    <definedName name="VAS076_F_Nuotekuirdumbl63IsViso">'Forma 7'!$F$45</definedName>
    <definedName name="VAS076_F_Nuotekuirdumbl641NuotekuSurinkimas" localSheetId="6">'Forma 7'!$K$45</definedName>
    <definedName name="VAS076_F_Nuotekuirdumbl641NuotekuSurinkimas">'Forma 7'!$K$45</definedName>
    <definedName name="VAS076_F_Nuotekuirdumbl642NuotekuValymas" localSheetId="6">'Forma 7'!$L$45</definedName>
    <definedName name="VAS076_F_Nuotekuirdumbl642NuotekuValymas">'Forma 7'!$L$45</definedName>
    <definedName name="VAS076_F_Nuotekuirdumbl643NuotekuDumblo" localSheetId="6">'Forma 7'!$M$45</definedName>
    <definedName name="VAS076_F_Nuotekuirdumbl643NuotekuDumblo">'Forma 7'!$M$45</definedName>
    <definedName name="VAS076_F_Nuotekuirdumbl64IsViso" localSheetId="6">'Forma 7'!$J$45</definedName>
    <definedName name="VAS076_F_Nuotekuirdumbl64IsViso">'Forma 7'!$J$45</definedName>
    <definedName name="VAS076_F_Nuotekuirdumbl65PavirsiniuNuoteku" localSheetId="6">'Forma 7'!$N$45</definedName>
    <definedName name="VAS076_F_Nuotekuirdumbl65PavirsiniuNuoteku">'Forma 7'!$N$45</definedName>
    <definedName name="VAS076_F_Nuotekuirdumbl66KitosReguliuojamosios" localSheetId="6">'Forma 7'!$O$45</definedName>
    <definedName name="VAS076_F_Nuotekuirdumbl66KitosReguliuojamosios">'Forma 7'!$O$45</definedName>
    <definedName name="VAS076_F_Nuotekuirdumbl67KitosVeiklos" localSheetId="6">'Forma 7'!$P$45</definedName>
    <definedName name="VAS076_F_Nuotekuirdumbl67KitosVeiklos">'Forma 7'!$P$45</definedName>
    <definedName name="VAS076_F_Nuotekuirdumbl71IS" localSheetId="6">'Forma 7'!$D$68</definedName>
    <definedName name="VAS076_F_Nuotekuirdumbl71IS">'Forma 7'!$D$68</definedName>
    <definedName name="VAS076_F_Nuotekuirdumbl72ApskaitosVeikla" localSheetId="6">'Forma 7'!$E$68</definedName>
    <definedName name="VAS076_F_Nuotekuirdumbl72ApskaitosVeikla">'Forma 7'!$E$68</definedName>
    <definedName name="VAS076_F_Nuotekuirdumbl731GeriamojoVandens" localSheetId="6">'Forma 7'!$G$68</definedName>
    <definedName name="VAS076_F_Nuotekuirdumbl731GeriamojoVandens">'Forma 7'!$G$68</definedName>
    <definedName name="VAS076_F_Nuotekuirdumbl732GeriamojoVandens" localSheetId="6">'Forma 7'!$H$68</definedName>
    <definedName name="VAS076_F_Nuotekuirdumbl732GeriamojoVandens">'Forma 7'!$H$68</definedName>
    <definedName name="VAS076_F_Nuotekuirdumbl733GeriamojoVandens" localSheetId="6">'Forma 7'!$I$68</definedName>
    <definedName name="VAS076_F_Nuotekuirdumbl733GeriamojoVandens">'Forma 7'!$I$68</definedName>
    <definedName name="VAS076_F_Nuotekuirdumbl73IsViso" localSheetId="6">'Forma 7'!$F$68</definedName>
    <definedName name="VAS076_F_Nuotekuirdumbl73IsViso">'Forma 7'!$F$68</definedName>
    <definedName name="VAS076_F_Nuotekuirdumbl741NuotekuSurinkimas" localSheetId="6">'Forma 7'!$K$68</definedName>
    <definedName name="VAS076_F_Nuotekuirdumbl741NuotekuSurinkimas">'Forma 7'!$K$68</definedName>
    <definedName name="VAS076_F_Nuotekuirdumbl742NuotekuValymas" localSheetId="6">'Forma 7'!$L$68</definedName>
    <definedName name="VAS076_F_Nuotekuirdumbl742NuotekuValymas">'Forma 7'!$L$68</definedName>
    <definedName name="VAS076_F_Nuotekuirdumbl743NuotekuDumblo" localSheetId="6">'Forma 7'!$M$68</definedName>
    <definedName name="VAS076_F_Nuotekuirdumbl743NuotekuDumblo">'Forma 7'!$M$68</definedName>
    <definedName name="VAS076_F_Nuotekuirdumbl74IsViso" localSheetId="6">'Forma 7'!$J$68</definedName>
    <definedName name="VAS076_F_Nuotekuirdumbl74IsViso">'Forma 7'!$J$68</definedName>
    <definedName name="VAS076_F_Nuotekuirdumbl75PavirsiniuNuoteku" localSheetId="6">'Forma 7'!$N$68</definedName>
    <definedName name="VAS076_F_Nuotekuirdumbl75PavirsiniuNuoteku">'Forma 7'!$N$68</definedName>
    <definedName name="VAS076_F_Nuotekuirdumbl76KitosReguliuojamosios" localSheetId="6">'Forma 7'!$O$68</definedName>
    <definedName name="VAS076_F_Nuotekuirdumbl76KitosReguliuojamosios">'Forma 7'!$O$68</definedName>
    <definedName name="VAS076_F_Nuotekuirdumbl77KitosVeiklos" localSheetId="6">'Forma 7'!$P$68</definedName>
    <definedName name="VAS076_F_Nuotekuirdumbl77KitosVeiklos">'Forma 7'!$P$68</definedName>
    <definedName name="VAS076_F_Paskirstomasil21IS" localSheetId="6">'Forma 7'!$D$10</definedName>
    <definedName name="VAS076_F_Paskirstomasil21IS">'Forma 7'!$D$10</definedName>
    <definedName name="VAS076_F_Paskirstomasil22ApskaitosVeikla" localSheetId="6">'Forma 7'!$E$10</definedName>
    <definedName name="VAS076_F_Paskirstomasil22ApskaitosVeikla">'Forma 7'!$E$10</definedName>
    <definedName name="VAS076_F_Paskirstomasil231GeriamojoVandens" localSheetId="6">'Forma 7'!$G$10</definedName>
    <definedName name="VAS076_F_Paskirstomasil231GeriamojoVandens">'Forma 7'!$G$10</definedName>
    <definedName name="VAS076_F_Paskirstomasil232GeriamojoVandens" localSheetId="6">'Forma 7'!$H$10</definedName>
    <definedName name="VAS076_F_Paskirstomasil232GeriamojoVandens">'Forma 7'!$H$10</definedName>
    <definedName name="VAS076_F_Paskirstomasil233GeriamojoVandens" localSheetId="6">'Forma 7'!$I$10</definedName>
    <definedName name="VAS076_F_Paskirstomasil233GeriamojoVandens">'Forma 7'!$I$10</definedName>
    <definedName name="VAS076_F_Paskirstomasil23IsViso" localSheetId="6">'Forma 7'!$F$10</definedName>
    <definedName name="VAS076_F_Paskirstomasil23IsViso">'Forma 7'!$F$10</definedName>
    <definedName name="VAS076_F_Paskirstomasil241NuotekuSurinkimas" localSheetId="6">'Forma 7'!$K$10</definedName>
    <definedName name="VAS076_F_Paskirstomasil241NuotekuSurinkimas">'Forma 7'!$K$10</definedName>
    <definedName name="VAS076_F_Paskirstomasil242NuotekuValymas" localSheetId="6">'Forma 7'!$L$10</definedName>
    <definedName name="VAS076_F_Paskirstomasil242NuotekuValymas">'Forma 7'!$L$10</definedName>
    <definedName name="VAS076_F_Paskirstomasil243NuotekuDumblo" localSheetId="6">'Forma 7'!$M$10</definedName>
    <definedName name="VAS076_F_Paskirstomasil243NuotekuDumblo">'Forma 7'!$M$10</definedName>
    <definedName name="VAS076_F_Paskirstomasil24IsViso" localSheetId="6">'Forma 7'!$J$10</definedName>
    <definedName name="VAS076_F_Paskirstomasil24IsViso">'Forma 7'!$J$10</definedName>
    <definedName name="VAS076_F_Paskirstomasil25PavirsiniuNuoteku" localSheetId="6">'Forma 7'!$N$10</definedName>
    <definedName name="VAS076_F_Paskirstomasil25PavirsiniuNuoteku">'Forma 7'!$N$10</definedName>
    <definedName name="VAS076_F_Paskirstomasil26KitosReguliuojamosios" localSheetId="6">'Forma 7'!$O$10</definedName>
    <definedName name="VAS076_F_Paskirstomasil26KitosReguliuojamosios">'Forma 7'!$O$10</definedName>
    <definedName name="VAS076_F_Paskirstomasil27KitosVeiklos" localSheetId="6">'Forma 7'!$P$10</definedName>
    <definedName name="VAS076_F_Paskirstomasil27KitosVeiklos">'Forma 7'!$P$10</definedName>
    <definedName name="VAS076_F_Pastataiadmini61IS" localSheetId="6">'Forma 7'!$D$16</definedName>
    <definedName name="VAS076_F_Pastataiadmini61IS">'Forma 7'!$D$16</definedName>
    <definedName name="VAS076_F_Pastataiadmini62ApskaitosVeikla" localSheetId="6">'Forma 7'!$E$16</definedName>
    <definedName name="VAS076_F_Pastataiadmini62ApskaitosVeikla">'Forma 7'!$E$16</definedName>
    <definedName name="VAS076_F_Pastataiadmini631GeriamojoVandens" localSheetId="6">'Forma 7'!$G$16</definedName>
    <definedName name="VAS076_F_Pastataiadmini631GeriamojoVandens">'Forma 7'!$G$16</definedName>
    <definedName name="VAS076_F_Pastataiadmini632GeriamojoVandens" localSheetId="6">'Forma 7'!$H$16</definedName>
    <definedName name="VAS076_F_Pastataiadmini632GeriamojoVandens">'Forma 7'!$H$16</definedName>
    <definedName name="VAS076_F_Pastataiadmini633GeriamojoVandens" localSheetId="6">'Forma 7'!$I$16</definedName>
    <definedName name="VAS076_F_Pastataiadmini633GeriamojoVandens">'Forma 7'!$I$16</definedName>
    <definedName name="VAS076_F_Pastataiadmini63IsViso" localSheetId="6">'Forma 7'!$F$16</definedName>
    <definedName name="VAS076_F_Pastataiadmini63IsViso">'Forma 7'!$F$16</definedName>
    <definedName name="VAS076_F_Pastataiadmini641NuotekuSurinkimas" localSheetId="6">'Forma 7'!$K$16</definedName>
    <definedName name="VAS076_F_Pastataiadmini641NuotekuSurinkimas">'Forma 7'!$K$16</definedName>
    <definedName name="VAS076_F_Pastataiadmini642NuotekuValymas" localSheetId="6">'Forma 7'!$L$16</definedName>
    <definedName name="VAS076_F_Pastataiadmini642NuotekuValymas">'Forma 7'!$L$16</definedName>
    <definedName name="VAS076_F_Pastataiadmini643NuotekuDumblo" localSheetId="6">'Forma 7'!$M$16</definedName>
    <definedName name="VAS076_F_Pastataiadmini643NuotekuDumblo">'Forma 7'!$M$16</definedName>
    <definedName name="VAS076_F_Pastataiadmini64IsViso" localSheetId="6">'Forma 7'!$J$16</definedName>
    <definedName name="VAS076_F_Pastataiadmini64IsViso">'Forma 7'!$J$16</definedName>
    <definedName name="VAS076_F_Pastataiadmini65PavirsiniuNuoteku" localSheetId="6">'Forma 7'!$N$16</definedName>
    <definedName name="VAS076_F_Pastataiadmini65PavirsiniuNuoteku">'Forma 7'!$N$16</definedName>
    <definedName name="VAS076_F_Pastataiadmini66KitosReguliuojamosios" localSheetId="6">'Forma 7'!$O$16</definedName>
    <definedName name="VAS076_F_Pastataiadmini66KitosReguliuojamosios">'Forma 7'!$O$16</definedName>
    <definedName name="VAS076_F_Pastataiadmini67KitosVeiklos" localSheetId="6">'Forma 7'!$P$16</definedName>
    <definedName name="VAS076_F_Pastataiadmini67KitosVeiklos">'Forma 7'!$P$16</definedName>
    <definedName name="VAS076_F_Pastataiadmini71IS" localSheetId="6">'Forma 7'!$D$39</definedName>
    <definedName name="VAS076_F_Pastataiadmini71IS">'Forma 7'!$D$39</definedName>
    <definedName name="VAS076_F_Pastataiadmini72ApskaitosVeikla" localSheetId="6">'Forma 7'!$E$39</definedName>
    <definedName name="VAS076_F_Pastataiadmini72ApskaitosVeikla">'Forma 7'!$E$39</definedName>
    <definedName name="VAS076_F_Pastataiadmini731GeriamojoVandens" localSheetId="6">'Forma 7'!$G$39</definedName>
    <definedName name="VAS076_F_Pastataiadmini731GeriamojoVandens">'Forma 7'!$G$39</definedName>
    <definedName name="VAS076_F_Pastataiadmini732GeriamojoVandens" localSheetId="6">'Forma 7'!$H$39</definedName>
    <definedName name="VAS076_F_Pastataiadmini732GeriamojoVandens">'Forma 7'!$H$39</definedName>
    <definedName name="VAS076_F_Pastataiadmini733GeriamojoVandens" localSheetId="6">'Forma 7'!$I$39</definedName>
    <definedName name="VAS076_F_Pastataiadmini733GeriamojoVandens">'Forma 7'!$I$39</definedName>
    <definedName name="VAS076_F_Pastataiadmini73IsViso" localSheetId="6">'Forma 7'!$F$39</definedName>
    <definedName name="VAS076_F_Pastataiadmini73IsViso">'Forma 7'!$F$39</definedName>
    <definedName name="VAS076_F_Pastataiadmini741NuotekuSurinkimas" localSheetId="6">'Forma 7'!$K$39</definedName>
    <definedName name="VAS076_F_Pastataiadmini741NuotekuSurinkimas">'Forma 7'!$K$39</definedName>
    <definedName name="VAS076_F_Pastataiadmini742NuotekuValymas" localSheetId="6">'Forma 7'!$L$39</definedName>
    <definedName name="VAS076_F_Pastataiadmini742NuotekuValymas">'Forma 7'!$L$39</definedName>
    <definedName name="VAS076_F_Pastataiadmini743NuotekuDumblo" localSheetId="6">'Forma 7'!$M$39</definedName>
    <definedName name="VAS076_F_Pastataiadmini743NuotekuDumblo">'Forma 7'!$M$39</definedName>
    <definedName name="VAS076_F_Pastataiadmini74IsViso" localSheetId="6">'Forma 7'!$J$39</definedName>
    <definedName name="VAS076_F_Pastataiadmini74IsViso">'Forma 7'!$J$39</definedName>
    <definedName name="VAS076_F_Pastataiadmini75PavirsiniuNuoteku" localSheetId="6">'Forma 7'!$N$39</definedName>
    <definedName name="VAS076_F_Pastataiadmini75PavirsiniuNuoteku">'Forma 7'!$N$39</definedName>
    <definedName name="VAS076_F_Pastataiadmini76KitosReguliuojamosios" localSheetId="6">'Forma 7'!$O$39</definedName>
    <definedName name="VAS076_F_Pastataiadmini76KitosReguliuojamosios">'Forma 7'!$O$39</definedName>
    <definedName name="VAS076_F_Pastataiadmini77KitosVeiklos" localSheetId="6">'Forma 7'!$P$39</definedName>
    <definedName name="VAS076_F_Pastataiadmini77KitosVeiklos">'Forma 7'!$P$39</definedName>
    <definedName name="VAS076_F_Pastataiadmini81IS" localSheetId="6">'Forma 7'!$D$62</definedName>
    <definedName name="VAS076_F_Pastataiadmini81IS">'Forma 7'!$D$62</definedName>
    <definedName name="VAS076_F_Pastataiadmini82ApskaitosVeikla" localSheetId="6">'Forma 7'!$E$62</definedName>
    <definedName name="VAS076_F_Pastataiadmini82ApskaitosVeikla">'Forma 7'!$E$62</definedName>
    <definedName name="VAS076_F_Pastataiadmini831GeriamojoVandens" localSheetId="6">'Forma 7'!$G$62</definedName>
    <definedName name="VAS076_F_Pastataiadmini831GeriamojoVandens">'Forma 7'!$G$62</definedName>
    <definedName name="VAS076_F_Pastataiadmini832GeriamojoVandens" localSheetId="6">'Forma 7'!$H$62</definedName>
    <definedName name="VAS076_F_Pastataiadmini832GeriamojoVandens">'Forma 7'!$H$62</definedName>
    <definedName name="VAS076_F_Pastataiadmini833GeriamojoVandens" localSheetId="6">'Forma 7'!$I$62</definedName>
    <definedName name="VAS076_F_Pastataiadmini833GeriamojoVandens">'Forma 7'!$I$62</definedName>
    <definedName name="VAS076_F_Pastataiadmini83IsViso" localSheetId="6">'Forma 7'!$F$62</definedName>
    <definedName name="VAS076_F_Pastataiadmini83IsViso">'Forma 7'!$F$62</definedName>
    <definedName name="VAS076_F_Pastataiadmini841NuotekuSurinkimas" localSheetId="6">'Forma 7'!$K$62</definedName>
    <definedName name="VAS076_F_Pastataiadmini841NuotekuSurinkimas">'Forma 7'!$K$62</definedName>
    <definedName name="VAS076_F_Pastataiadmini842NuotekuValymas" localSheetId="6">'Forma 7'!$L$62</definedName>
    <definedName name="VAS076_F_Pastataiadmini842NuotekuValymas">'Forma 7'!$L$62</definedName>
    <definedName name="VAS076_F_Pastataiadmini843NuotekuDumblo" localSheetId="6">'Forma 7'!$M$62</definedName>
    <definedName name="VAS076_F_Pastataiadmini843NuotekuDumblo">'Forma 7'!$M$62</definedName>
    <definedName name="VAS076_F_Pastataiadmini84IsViso" localSheetId="6">'Forma 7'!$J$62</definedName>
    <definedName name="VAS076_F_Pastataiadmini84IsViso">'Forma 7'!$J$62</definedName>
    <definedName name="VAS076_F_Pastataiadmini85PavirsiniuNuoteku" localSheetId="6">'Forma 7'!$N$62</definedName>
    <definedName name="VAS076_F_Pastataiadmini85PavirsiniuNuoteku">'Forma 7'!$N$62</definedName>
    <definedName name="VAS076_F_Pastataiadmini86KitosReguliuojamosios" localSheetId="6">'Forma 7'!$O$62</definedName>
    <definedName name="VAS076_F_Pastataiadmini86KitosReguliuojamosios">'Forma 7'!$O$62</definedName>
    <definedName name="VAS076_F_Pastataiadmini87KitosVeiklos" localSheetId="6">'Forma 7'!$P$62</definedName>
    <definedName name="VAS076_F_Pastataiadmini87KitosVeiklos">'Forma 7'!$P$62</definedName>
    <definedName name="VAS076_F_Pastataiadmini91IS" localSheetId="6">'Forma 7'!$D$102</definedName>
    <definedName name="VAS076_F_Pastataiadmini91IS">'Forma 7'!$D$102</definedName>
    <definedName name="VAS076_F_Pastataiadmini92ApskaitosVeikla" localSheetId="6">'Forma 7'!$E$102</definedName>
    <definedName name="VAS076_F_Pastataiadmini92ApskaitosVeikla">'Forma 7'!$E$102</definedName>
    <definedName name="VAS076_F_Pastataiadmini931GeriamojoVandens" localSheetId="6">'Forma 7'!$G$102</definedName>
    <definedName name="VAS076_F_Pastataiadmini931GeriamojoVandens">'Forma 7'!$G$102</definedName>
    <definedName name="VAS076_F_Pastataiadmini932GeriamojoVandens" localSheetId="6">'Forma 7'!$H$102</definedName>
    <definedName name="VAS076_F_Pastataiadmini932GeriamojoVandens">'Forma 7'!$H$102</definedName>
    <definedName name="VAS076_F_Pastataiadmini933GeriamojoVandens" localSheetId="6">'Forma 7'!$I$102</definedName>
    <definedName name="VAS076_F_Pastataiadmini933GeriamojoVandens">'Forma 7'!$I$102</definedName>
    <definedName name="VAS076_F_Pastataiadmini93IsViso" localSheetId="6">'Forma 7'!$F$102</definedName>
    <definedName name="VAS076_F_Pastataiadmini93IsViso">'Forma 7'!$F$102</definedName>
    <definedName name="VAS076_F_Pastataiadmini941NuotekuSurinkimas" localSheetId="6">'Forma 7'!$K$102</definedName>
    <definedName name="VAS076_F_Pastataiadmini941NuotekuSurinkimas">'Forma 7'!$K$102</definedName>
    <definedName name="VAS076_F_Pastataiadmini942NuotekuValymas" localSheetId="6">'Forma 7'!$L$102</definedName>
    <definedName name="VAS076_F_Pastataiadmini942NuotekuValymas">'Forma 7'!$L$102</definedName>
    <definedName name="VAS076_F_Pastataiadmini943NuotekuDumblo" localSheetId="6">'Forma 7'!$M$102</definedName>
    <definedName name="VAS076_F_Pastataiadmini943NuotekuDumblo">'Forma 7'!$M$102</definedName>
    <definedName name="VAS076_F_Pastataiadmini94IsViso" localSheetId="6">'Forma 7'!$J$102</definedName>
    <definedName name="VAS076_F_Pastataiadmini94IsViso">'Forma 7'!$J$102</definedName>
    <definedName name="VAS076_F_Pastataiadmini95PavirsiniuNuoteku" localSheetId="6">'Forma 7'!$N$102</definedName>
    <definedName name="VAS076_F_Pastataiadmini95PavirsiniuNuoteku">'Forma 7'!$N$102</definedName>
    <definedName name="VAS076_F_Pastataiadmini96KitosReguliuojamosios" localSheetId="6">'Forma 7'!$O$102</definedName>
    <definedName name="VAS076_F_Pastataiadmini96KitosReguliuojamosios">'Forma 7'!$O$102</definedName>
    <definedName name="VAS076_F_Pastataiadmini97KitosVeiklos" localSheetId="6">'Forma 7'!$P$102</definedName>
    <definedName name="VAS076_F_Pastataiadmini97KitosVeiklos">'Forma 7'!$P$102</definedName>
    <definedName name="VAS076_F_Pastataiirstat61IS" localSheetId="6">'Forma 7'!$D$15</definedName>
    <definedName name="VAS076_F_Pastataiirstat61IS">'Forma 7'!$D$15</definedName>
    <definedName name="VAS076_F_Pastataiirstat62ApskaitosVeikla" localSheetId="6">'Forma 7'!$E$15</definedName>
    <definedName name="VAS076_F_Pastataiirstat62ApskaitosVeikla">'Forma 7'!$E$15</definedName>
    <definedName name="VAS076_F_Pastataiirstat631GeriamojoVandens" localSheetId="6">'Forma 7'!$G$15</definedName>
    <definedName name="VAS076_F_Pastataiirstat631GeriamojoVandens">'Forma 7'!$G$15</definedName>
    <definedName name="VAS076_F_Pastataiirstat632GeriamojoVandens" localSheetId="6">'Forma 7'!$H$15</definedName>
    <definedName name="VAS076_F_Pastataiirstat632GeriamojoVandens">'Forma 7'!$H$15</definedName>
    <definedName name="VAS076_F_Pastataiirstat633GeriamojoVandens" localSheetId="6">'Forma 7'!$I$15</definedName>
    <definedName name="VAS076_F_Pastataiirstat633GeriamojoVandens">'Forma 7'!$I$15</definedName>
    <definedName name="VAS076_F_Pastataiirstat63IsViso" localSheetId="6">'Forma 7'!$F$15</definedName>
    <definedName name="VAS076_F_Pastataiirstat63IsViso">'Forma 7'!$F$15</definedName>
    <definedName name="VAS076_F_Pastataiirstat641NuotekuSurinkimas" localSheetId="6">'Forma 7'!$K$15</definedName>
    <definedName name="VAS076_F_Pastataiirstat641NuotekuSurinkimas">'Forma 7'!$K$15</definedName>
    <definedName name="VAS076_F_Pastataiirstat642NuotekuValymas" localSheetId="6">'Forma 7'!$L$15</definedName>
    <definedName name="VAS076_F_Pastataiirstat642NuotekuValymas">'Forma 7'!$L$15</definedName>
    <definedName name="VAS076_F_Pastataiirstat643NuotekuDumblo" localSheetId="6">'Forma 7'!$M$15</definedName>
    <definedName name="VAS076_F_Pastataiirstat643NuotekuDumblo">'Forma 7'!$M$15</definedName>
    <definedName name="VAS076_F_Pastataiirstat64IsViso" localSheetId="6">'Forma 7'!$J$15</definedName>
    <definedName name="VAS076_F_Pastataiirstat64IsViso">'Forma 7'!$J$15</definedName>
    <definedName name="VAS076_F_Pastataiirstat65PavirsiniuNuoteku" localSheetId="6">'Forma 7'!$N$15</definedName>
    <definedName name="VAS076_F_Pastataiirstat65PavirsiniuNuoteku">'Forma 7'!$N$15</definedName>
    <definedName name="VAS076_F_Pastataiirstat66KitosReguliuojamosios" localSheetId="6">'Forma 7'!$O$15</definedName>
    <definedName name="VAS076_F_Pastataiirstat66KitosReguliuojamosios">'Forma 7'!$O$15</definedName>
    <definedName name="VAS076_F_Pastataiirstat67KitosVeiklos" localSheetId="6">'Forma 7'!$P$15</definedName>
    <definedName name="VAS076_F_Pastataiirstat67KitosVeiklos">'Forma 7'!$P$15</definedName>
    <definedName name="VAS076_F_Pastataiirstat71IS" localSheetId="6">'Forma 7'!$D$38</definedName>
    <definedName name="VAS076_F_Pastataiirstat71IS">'Forma 7'!$D$38</definedName>
    <definedName name="VAS076_F_Pastataiirstat72ApskaitosVeikla" localSheetId="6">'Forma 7'!$E$38</definedName>
    <definedName name="VAS076_F_Pastataiirstat72ApskaitosVeikla">'Forma 7'!$E$38</definedName>
    <definedName name="VAS076_F_Pastataiirstat731GeriamojoVandens" localSheetId="6">'Forma 7'!$G$38</definedName>
    <definedName name="VAS076_F_Pastataiirstat731GeriamojoVandens">'Forma 7'!$G$38</definedName>
    <definedName name="VAS076_F_Pastataiirstat732GeriamojoVandens" localSheetId="6">'Forma 7'!$H$38</definedName>
    <definedName name="VAS076_F_Pastataiirstat732GeriamojoVandens">'Forma 7'!$H$38</definedName>
    <definedName name="VAS076_F_Pastataiirstat733GeriamojoVandens" localSheetId="6">'Forma 7'!$I$38</definedName>
    <definedName name="VAS076_F_Pastataiirstat733GeriamojoVandens">'Forma 7'!$I$38</definedName>
    <definedName name="VAS076_F_Pastataiirstat73IsViso" localSheetId="6">'Forma 7'!$F$38</definedName>
    <definedName name="VAS076_F_Pastataiirstat73IsViso">'Forma 7'!$F$38</definedName>
    <definedName name="VAS076_F_Pastataiirstat741NuotekuSurinkimas" localSheetId="6">'Forma 7'!$K$38</definedName>
    <definedName name="VAS076_F_Pastataiirstat741NuotekuSurinkimas">'Forma 7'!$K$38</definedName>
    <definedName name="VAS076_F_Pastataiirstat742NuotekuValymas" localSheetId="6">'Forma 7'!$L$38</definedName>
    <definedName name="VAS076_F_Pastataiirstat742NuotekuValymas">'Forma 7'!$L$38</definedName>
    <definedName name="VAS076_F_Pastataiirstat743NuotekuDumblo" localSheetId="6">'Forma 7'!$M$38</definedName>
    <definedName name="VAS076_F_Pastataiirstat743NuotekuDumblo">'Forma 7'!$M$38</definedName>
    <definedName name="VAS076_F_Pastataiirstat74IsViso" localSheetId="6">'Forma 7'!$J$38</definedName>
    <definedName name="VAS076_F_Pastataiirstat74IsViso">'Forma 7'!$J$38</definedName>
    <definedName name="VAS076_F_Pastataiirstat75PavirsiniuNuoteku" localSheetId="6">'Forma 7'!$N$38</definedName>
    <definedName name="VAS076_F_Pastataiirstat75PavirsiniuNuoteku">'Forma 7'!$N$38</definedName>
    <definedName name="VAS076_F_Pastataiirstat76KitosReguliuojamosios" localSheetId="6">'Forma 7'!$O$38</definedName>
    <definedName name="VAS076_F_Pastataiirstat76KitosReguliuojamosios">'Forma 7'!$O$38</definedName>
    <definedName name="VAS076_F_Pastataiirstat77KitosVeiklos" localSheetId="6">'Forma 7'!$P$38</definedName>
    <definedName name="VAS076_F_Pastataiirstat77KitosVeiklos">'Forma 7'!$P$38</definedName>
    <definedName name="VAS076_F_Pastataiirstat81IS" localSheetId="6">'Forma 7'!$D$61</definedName>
    <definedName name="VAS076_F_Pastataiirstat81IS">'Forma 7'!$D$61</definedName>
    <definedName name="VAS076_F_Pastataiirstat82ApskaitosVeikla" localSheetId="6">'Forma 7'!$E$61</definedName>
    <definedName name="VAS076_F_Pastataiirstat82ApskaitosVeikla">'Forma 7'!$E$61</definedName>
    <definedName name="VAS076_F_Pastataiirstat831GeriamojoVandens" localSheetId="6">'Forma 7'!$G$61</definedName>
    <definedName name="VAS076_F_Pastataiirstat831GeriamojoVandens">'Forma 7'!$G$61</definedName>
    <definedName name="VAS076_F_Pastataiirstat832GeriamojoVandens" localSheetId="6">'Forma 7'!$H$61</definedName>
    <definedName name="VAS076_F_Pastataiirstat832GeriamojoVandens">'Forma 7'!$H$61</definedName>
    <definedName name="VAS076_F_Pastataiirstat833GeriamojoVandens" localSheetId="6">'Forma 7'!$I$61</definedName>
    <definedName name="VAS076_F_Pastataiirstat833GeriamojoVandens">'Forma 7'!$I$61</definedName>
    <definedName name="VAS076_F_Pastataiirstat83IsViso" localSheetId="6">'Forma 7'!$F$61</definedName>
    <definedName name="VAS076_F_Pastataiirstat83IsViso">'Forma 7'!$F$61</definedName>
    <definedName name="VAS076_F_Pastataiirstat841NuotekuSurinkimas" localSheetId="6">'Forma 7'!$K$61</definedName>
    <definedName name="VAS076_F_Pastataiirstat841NuotekuSurinkimas">'Forma 7'!$K$61</definedName>
    <definedName name="VAS076_F_Pastataiirstat842NuotekuValymas" localSheetId="6">'Forma 7'!$L$61</definedName>
    <definedName name="VAS076_F_Pastataiirstat842NuotekuValymas">'Forma 7'!$L$61</definedName>
    <definedName name="VAS076_F_Pastataiirstat843NuotekuDumblo" localSheetId="6">'Forma 7'!$M$61</definedName>
    <definedName name="VAS076_F_Pastataiirstat843NuotekuDumblo">'Forma 7'!$M$61</definedName>
    <definedName name="VAS076_F_Pastataiirstat84IsViso" localSheetId="6">'Forma 7'!$J$61</definedName>
    <definedName name="VAS076_F_Pastataiirstat84IsViso">'Forma 7'!$J$61</definedName>
    <definedName name="VAS076_F_Pastataiirstat85PavirsiniuNuoteku" localSheetId="6">'Forma 7'!$N$61</definedName>
    <definedName name="VAS076_F_Pastataiirstat85PavirsiniuNuoteku">'Forma 7'!$N$61</definedName>
    <definedName name="VAS076_F_Pastataiirstat86KitosReguliuojamosios" localSheetId="6">'Forma 7'!$O$61</definedName>
    <definedName name="VAS076_F_Pastataiirstat86KitosReguliuojamosios">'Forma 7'!$O$61</definedName>
    <definedName name="VAS076_F_Pastataiirstat87KitosVeiklos" localSheetId="6">'Forma 7'!$P$61</definedName>
    <definedName name="VAS076_F_Pastataiirstat87KitosVeiklos">'Forma 7'!$P$61</definedName>
    <definedName name="VAS076_F_Pastataiirstat91IS" localSheetId="6">'Forma 7'!$D$101</definedName>
    <definedName name="VAS076_F_Pastataiirstat91IS">'Forma 7'!$D$101</definedName>
    <definedName name="VAS076_F_Pastataiirstat92ApskaitosVeikla" localSheetId="6">'Forma 7'!$E$101</definedName>
    <definedName name="VAS076_F_Pastataiirstat92ApskaitosVeikla">'Forma 7'!$E$101</definedName>
    <definedName name="VAS076_F_Pastataiirstat931GeriamojoVandens" localSheetId="6">'Forma 7'!$G$101</definedName>
    <definedName name="VAS076_F_Pastataiirstat931GeriamojoVandens">'Forma 7'!$G$101</definedName>
    <definedName name="VAS076_F_Pastataiirstat932GeriamojoVandens" localSheetId="6">'Forma 7'!$H$101</definedName>
    <definedName name="VAS076_F_Pastataiirstat932GeriamojoVandens">'Forma 7'!$H$101</definedName>
    <definedName name="VAS076_F_Pastataiirstat933GeriamojoVandens" localSheetId="6">'Forma 7'!$I$101</definedName>
    <definedName name="VAS076_F_Pastataiirstat933GeriamojoVandens">'Forma 7'!$I$101</definedName>
    <definedName name="VAS076_F_Pastataiirstat93IsViso" localSheetId="6">'Forma 7'!$F$101</definedName>
    <definedName name="VAS076_F_Pastataiirstat93IsViso">'Forma 7'!$F$101</definedName>
    <definedName name="VAS076_F_Pastataiirstat941NuotekuSurinkimas" localSheetId="6">'Forma 7'!$K$101</definedName>
    <definedName name="VAS076_F_Pastataiirstat941NuotekuSurinkimas">'Forma 7'!$K$101</definedName>
    <definedName name="VAS076_F_Pastataiirstat942NuotekuValymas" localSheetId="6">'Forma 7'!$L$101</definedName>
    <definedName name="VAS076_F_Pastataiirstat942NuotekuValymas">'Forma 7'!$L$101</definedName>
    <definedName name="VAS076_F_Pastataiirstat943NuotekuDumblo" localSheetId="6">'Forma 7'!$M$101</definedName>
    <definedName name="VAS076_F_Pastataiirstat943NuotekuDumblo">'Forma 7'!$M$101</definedName>
    <definedName name="VAS076_F_Pastataiirstat94IsViso" localSheetId="6">'Forma 7'!$J$101</definedName>
    <definedName name="VAS076_F_Pastataiirstat94IsViso">'Forma 7'!$J$101</definedName>
    <definedName name="VAS076_F_Pastataiirstat95PavirsiniuNuoteku" localSheetId="6">'Forma 7'!$N$101</definedName>
    <definedName name="VAS076_F_Pastataiirstat95PavirsiniuNuoteku">'Forma 7'!$N$101</definedName>
    <definedName name="VAS076_F_Pastataiirstat96KitosReguliuojamosios" localSheetId="6">'Forma 7'!$O$101</definedName>
    <definedName name="VAS076_F_Pastataiirstat96KitosReguliuojamosios">'Forma 7'!$O$101</definedName>
    <definedName name="VAS076_F_Pastataiirstat97KitosVeiklos" localSheetId="6">'Forma 7'!$P$101</definedName>
    <definedName name="VAS076_F_Pastataiirstat97KitosVeiklos">'Forma 7'!$P$101</definedName>
    <definedName name="VAS076_F_Specprogramine61IS" localSheetId="6">'Forma 7'!$D$13</definedName>
    <definedName name="VAS076_F_Specprogramine61IS">'Forma 7'!$D$13</definedName>
    <definedName name="VAS076_F_Specprogramine62ApskaitosVeikla" localSheetId="6">'Forma 7'!$E$13</definedName>
    <definedName name="VAS076_F_Specprogramine62ApskaitosVeikla">'Forma 7'!$E$13</definedName>
    <definedName name="VAS076_F_Specprogramine631GeriamojoVandens" localSheetId="6">'Forma 7'!$G$13</definedName>
    <definedName name="VAS076_F_Specprogramine631GeriamojoVandens">'Forma 7'!$G$13</definedName>
    <definedName name="VAS076_F_Specprogramine632GeriamojoVandens" localSheetId="6">'Forma 7'!$H$13</definedName>
    <definedName name="VAS076_F_Specprogramine632GeriamojoVandens">'Forma 7'!$H$13</definedName>
    <definedName name="VAS076_F_Specprogramine633GeriamojoVandens" localSheetId="6">'Forma 7'!$I$13</definedName>
    <definedName name="VAS076_F_Specprogramine633GeriamojoVandens">'Forma 7'!$I$13</definedName>
    <definedName name="VAS076_F_Specprogramine63IsViso" localSheetId="6">'Forma 7'!$F$13</definedName>
    <definedName name="VAS076_F_Specprogramine63IsViso">'Forma 7'!$F$13</definedName>
    <definedName name="VAS076_F_Specprogramine641NuotekuSurinkimas" localSheetId="6">'Forma 7'!$K$13</definedName>
    <definedName name="VAS076_F_Specprogramine641NuotekuSurinkimas">'Forma 7'!$K$13</definedName>
    <definedName name="VAS076_F_Specprogramine642NuotekuValymas" localSheetId="6">'Forma 7'!$L$13</definedName>
    <definedName name="VAS076_F_Specprogramine642NuotekuValymas">'Forma 7'!$L$13</definedName>
    <definedName name="VAS076_F_Specprogramine643NuotekuDumblo" localSheetId="6">'Forma 7'!$M$13</definedName>
    <definedName name="VAS076_F_Specprogramine643NuotekuDumblo">'Forma 7'!$M$13</definedName>
    <definedName name="VAS076_F_Specprogramine64IsViso" localSheetId="6">'Forma 7'!$J$13</definedName>
    <definedName name="VAS076_F_Specprogramine64IsViso">'Forma 7'!$J$13</definedName>
    <definedName name="VAS076_F_Specprogramine65PavirsiniuNuoteku" localSheetId="6">'Forma 7'!$N$13</definedName>
    <definedName name="VAS076_F_Specprogramine65PavirsiniuNuoteku">'Forma 7'!$N$13</definedName>
    <definedName name="VAS076_F_Specprogramine66KitosReguliuojamosios" localSheetId="6">'Forma 7'!$O$13</definedName>
    <definedName name="VAS076_F_Specprogramine66KitosReguliuojamosios">'Forma 7'!$O$13</definedName>
    <definedName name="VAS076_F_Specprogramine67KitosVeiklos" localSheetId="6">'Forma 7'!$P$13</definedName>
    <definedName name="VAS076_F_Specprogramine67KitosVeiklos">'Forma 7'!$P$13</definedName>
    <definedName name="VAS076_F_Specprogramine71IS" localSheetId="6">'Forma 7'!$D$36</definedName>
    <definedName name="VAS076_F_Specprogramine71IS">'Forma 7'!$D$36</definedName>
    <definedName name="VAS076_F_Specprogramine72ApskaitosVeikla" localSheetId="6">'Forma 7'!$E$36</definedName>
    <definedName name="VAS076_F_Specprogramine72ApskaitosVeikla">'Forma 7'!$E$36</definedName>
    <definedName name="VAS076_F_Specprogramine731GeriamojoVandens" localSheetId="6">'Forma 7'!$G$36</definedName>
    <definedName name="VAS076_F_Specprogramine731GeriamojoVandens">'Forma 7'!$G$36</definedName>
    <definedName name="VAS076_F_Specprogramine732GeriamojoVandens" localSheetId="6">'Forma 7'!$H$36</definedName>
    <definedName name="VAS076_F_Specprogramine732GeriamojoVandens">'Forma 7'!$H$36</definedName>
    <definedName name="VAS076_F_Specprogramine733GeriamojoVandens" localSheetId="6">'Forma 7'!$I$36</definedName>
    <definedName name="VAS076_F_Specprogramine733GeriamojoVandens">'Forma 7'!$I$36</definedName>
    <definedName name="VAS076_F_Specprogramine73IsViso" localSheetId="6">'Forma 7'!$F$36</definedName>
    <definedName name="VAS076_F_Specprogramine73IsViso">'Forma 7'!$F$36</definedName>
    <definedName name="VAS076_F_Specprogramine741NuotekuSurinkimas" localSheetId="6">'Forma 7'!$K$36</definedName>
    <definedName name="VAS076_F_Specprogramine741NuotekuSurinkimas">'Forma 7'!$K$36</definedName>
    <definedName name="VAS076_F_Specprogramine742NuotekuValymas" localSheetId="6">'Forma 7'!$L$36</definedName>
    <definedName name="VAS076_F_Specprogramine742NuotekuValymas">'Forma 7'!$L$36</definedName>
    <definedName name="VAS076_F_Specprogramine743NuotekuDumblo" localSheetId="6">'Forma 7'!$M$36</definedName>
    <definedName name="VAS076_F_Specprogramine743NuotekuDumblo">'Forma 7'!$M$36</definedName>
    <definedName name="VAS076_F_Specprogramine74IsViso" localSheetId="6">'Forma 7'!$J$36</definedName>
    <definedName name="VAS076_F_Specprogramine74IsViso">'Forma 7'!$J$36</definedName>
    <definedName name="VAS076_F_Specprogramine75PavirsiniuNuoteku" localSheetId="6">'Forma 7'!$N$36</definedName>
    <definedName name="VAS076_F_Specprogramine75PavirsiniuNuoteku">'Forma 7'!$N$36</definedName>
    <definedName name="VAS076_F_Specprogramine76KitosReguliuojamosios" localSheetId="6">'Forma 7'!$O$36</definedName>
    <definedName name="VAS076_F_Specprogramine76KitosReguliuojamosios">'Forma 7'!$O$36</definedName>
    <definedName name="VAS076_F_Specprogramine77KitosVeiklos" localSheetId="6">'Forma 7'!$P$36</definedName>
    <definedName name="VAS076_F_Specprogramine77KitosVeiklos">'Forma 7'!$P$36</definedName>
    <definedName name="VAS076_F_Specprogramine81IS" localSheetId="6">'Forma 7'!$D$59</definedName>
    <definedName name="VAS076_F_Specprogramine81IS">'Forma 7'!$D$59</definedName>
    <definedName name="VAS076_F_Specprogramine82ApskaitosVeikla" localSheetId="6">'Forma 7'!$E$59</definedName>
    <definedName name="VAS076_F_Specprogramine82ApskaitosVeikla">'Forma 7'!$E$59</definedName>
    <definedName name="VAS076_F_Specprogramine831GeriamojoVandens" localSheetId="6">'Forma 7'!$G$59</definedName>
    <definedName name="VAS076_F_Specprogramine831GeriamojoVandens">'Forma 7'!$G$59</definedName>
    <definedName name="VAS076_F_Specprogramine832GeriamojoVandens" localSheetId="6">'Forma 7'!$H$59</definedName>
    <definedName name="VAS076_F_Specprogramine832GeriamojoVandens">'Forma 7'!$H$59</definedName>
    <definedName name="VAS076_F_Specprogramine833GeriamojoVandens" localSheetId="6">'Forma 7'!$I$59</definedName>
    <definedName name="VAS076_F_Specprogramine833GeriamojoVandens">'Forma 7'!$I$59</definedName>
    <definedName name="VAS076_F_Specprogramine83IsViso" localSheetId="6">'Forma 7'!$F$59</definedName>
    <definedName name="VAS076_F_Specprogramine83IsViso">'Forma 7'!$F$59</definedName>
    <definedName name="VAS076_F_Specprogramine841NuotekuSurinkimas" localSheetId="6">'Forma 7'!$K$59</definedName>
    <definedName name="VAS076_F_Specprogramine841NuotekuSurinkimas">'Forma 7'!$K$59</definedName>
    <definedName name="VAS076_F_Specprogramine842NuotekuValymas" localSheetId="6">'Forma 7'!$L$59</definedName>
    <definedName name="VAS076_F_Specprogramine842NuotekuValymas">'Forma 7'!$L$59</definedName>
    <definedName name="VAS076_F_Specprogramine843NuotekuDumblo" localSheetId="6">'Forma 7'!$M$59</definedName>
    <definedName name="VAS076_F_Specprogramine843NuotekuDumblo">'Forma 7'!$M$59</definedName>
    <definedName name="VAS076_F_Specprogramine84IsViso" localSheetId="6">'Forma 7'!$J$59</definedName>
    <definedName name="VAS076_F_Specprogramine84IsViso">'Forma 7'!$J$59</definedName>
    <definedName name="VAS076_F_Specprogramine85PavirsiniuNuoteku" localSheetId="6">'Forma 7'!$N$59</definedName>
    <definedName name="VAS076_F_Specprogramine85PavirsiniuNuoteku">'Forma 7'!$N$59</definedName>
    <definedName name="VAS076_F_Specprogramine86KitosReguliuojamosios" localSheetId="6">'Forma 7'!$O$59</definedName>
    <definedName name="VAS076_F_Specprogramine86KitosReguliuojamosios">'Forma 7'!$O$59</definedName>
    <definedName name="VAS076_F_Specprogramine87KitosVeiklos" localSheetId="6">'Forma 7'!$P$59</definedName>
    <definedName name="VAS076_F_Specprogramine87KitosVeiklos">'Forma 7'!$P$59</definedName>
    <definedName name="VAS076_F_Specprogramine91IS" localSheetId="6">'Forma 7'!$D$99</definedName>
    <definedName name="VAS076_F_Specprogramine91IS">'Forma 7'!$D$99</definedName>
    <definedName name="VAS076_F_Specprogramine92ApskaitosVeikla" localSheetId="6">'Forma 7'!$E$99</definedName>
    <definedName name="VAS076_F_Specprogramine92ApskaitosVeikla">'Forma 7'!$E$99</definedName>
    <definedName name="VAS076_F_Specprogramine931GeriamojoVandens" localSheetId="6">'Forma 7'!$G$99</definedName>
    <definedName name="VAS076_F_Specprogramine931GeriamojoVandens">'Forma 7'!$G$99</definedName>
    <definedName name="VAS076_F_Specprogramine932GeriamojoVandens" localSheetId="6">'Forma 7'!$H$99</definedName>
    <definedName name="VAS076_F_Specprogramine932GeriamojoVandens">'Forma 7'!$H$99</definedName>
    <definedName name="VAS076_F_Specprogramine933GeriamojoVandens" localSheetId="6">'Forma 7'!$I$99</definedName>
    <definedName name="VAS076_F_Specprogramine933GeriamojoVandens">'Forma 7'!$I$99</definedName>
    <definedName name="VAS076_F_Specprogramine93IsViso" localSheetId="6">'Forma 7'!$F$99</definedName>
    <definedName name="VAS076_F_Specprogramine93IsViso">'Forma 7'!$F$99</definedName>
    <definedName name="VAS076_F_Specprogramine941NuotekuSurinkimas" localSheetId="6">'Forma 7'!$K$99</definedName>
    <definedName name="VAS076_F_Specprogramine941NuotekuSurinkimas">'Forma 7'!$K$99</definedName>
    <definedName name="VAS076_F_Specprogramine942NuotekuValymas" localSheetId="6">'Forma 7'!$L$99</definedName>
    <definedName name="VAS076_F_Specprogramine942NuotekuValymas">'Forma 7'!$L$99</definedName>
    <definedName name="VAS076_F_Specprogramine943NuotekuDumblo" localSheetId="6">'Forma 7'!$M$99</definedName>
    <definedName name="VAS076_F_Specprogramine943NuotekuDumblo">'Forma 7'!$M$99</definedName>
    <definedName name="VAS076_F_Specprogramine94IsViso" localSheetId="6">'Forma 7'!$J$99</definedName>
    <definedName name="VAS076_F_Specprogramine94IsViso">'Forma 7'!$J$99</definedName>
    <definedName name="VAS076_F_Specprogramine95PavirsiniuNuoteku" localSheetId="6">'Forma 7'!$N$99</definedName>
    <definedName name="VAS076_F_Specprogramine95PavirsiniuNuoteku">'Forma 7'!$N$99</definedName>
    <definedName name="VAS076_F_Specprogramine96KitosReguliuojamosios" localSheetId="6">'Forma 7'!$O$99</definedName>
    <definedName name="VAS076_F_Specprogramine96KitosReguliuojamosios">'Forma 7'!$O$99</definedName>
    <definedName name="VAS076_F_Specprogramine97KitosVeiklos" localSheetId="6">'Forma 7'!$P$99</definedName>
    <definedName name="VAS076_F_Specprogramine97KitosVeiklos">'Forma 7'!$P$99</definedName>
    <definedName name="VAS076_F_Standartinepro61IS" localSheetId="6">'Forma 7'!$D$12</definedName>
    <definedName name="VAS076_F_Standartinepro61IS">'Forma 7'!$D$12</definedName>
    <definedName name="VAS076_F_Standartinepro62ApskaitosVeikla" localSheetId="6">'Forma 7'!$E$12</definedName>
    <definedName name="VAS076_F_Standartinepro62ApskaitosVeikla">'Forma 7'!$E$12</definedName>
    <definedName name="VAS076_F_Standartinepro631GeriamojoVandens" localSheetId="6">'Forma 7'!$G$12</definedName>
    <definedName name="VAS076_F_Standartinepro631GeriamojoVandens">'Forma 7'!$G$12</definedName>
    <definedName name="VAS076_F_Standartinepro632GeriamojoVandens" localSheetId="6">'Forma 7'!$H$12</definedName>
    <definedName name="VAS076_F_Standartinepro632GeriamojoVandens">'Forma 7'!$H$12</definedName>
    <definedName name="VAS076_F_Standartinepro633GeriamojoVandens" localSheetId="6">'Forma 7'!$I$12</definedName>
    <definedName name="VAS076_F_Standartinepro633GeriamojoVandens">'Forma 7'!$I$12</definedName>
    <definedName name="VAS076_F_Standartinepro63IsViso" localSheetId="6">'Forma 7'!$F$12</definedName>
    <definedName name="VAS076_F_Standartinepro63IsViso">'Forma 7'!$F$12</definedName>
    <definedName name="VAS076_F_Standartinepro641NuotekuSurinkimas" localSheetId="6">'Forma 7'!$K$12</definedName>
    <definedName name="VAS076_F_Standartinepro641NuotekuSurinkimas">'Forma 7'!$K$12</definedName>
    <definedName name="VAS076_F_Standartinepro642NuotekuValymas" localSheetId="6">'Forma 7'!$L$12</definedName>
    <definedName name="VAS076_F_Standartinepro642NuotekuValymas">'Forma 7'!$L$12</definedName>
    <definedName name="VAS076_F_Standartinepro643NuotekuDumblo" localSheetId="6">'Forma 7'!$M$12</definedName>
    <definedName name="VAS076_F_Standartinepro643NuotekuDumblo">'Forma 7'!$M$12</definedName>
    <definedName name="VAS076_F_Standartinepro64IsViso" localSheetId="6">'Forma 7'!$J$12</definedName>
    <definedName name="VAS076_F_Standartinepro64IsViso">'Forma 7'!$J$12</definedName>
    <definedName name="VAS076_F_Standartinepro65PavirsiniuNuoteku" localSheetId="6">'Forma 7'!$N$12</definedName>
    <definedName name="VAS076_F_Standartinepro65PavirsiniuNuoteku">'Forma 7'!$N$12</definedName>
    <definedName name="VAS076_F_Standartinepro66KitosReguliuojamosios" localSheetId="6">'Forma 7'!$O$12</definedName>
    <definedName name="VAS076_F_Standartinepro66KitosReguliuojamosios">'Forma 7'!$O$12</definedName>
    <definedName name="VAS076_F_Standartinepro67KitosVeiklos" localSheetId="6">'Forma 7'!$P$12</definedName>
    <definedName name="VAS076_F_Standartinepro67KitosVeiklos">'Forma 7'!$P$12</definedName>
    <definedName name="VAS076_F_Standartinepro71IS" localSheetId="6">'Forma 7'!$D$35</definedName>
    <definedName name="VAS076_F_Standartinepro71IS">'Forma 7'!$D$35</definedName>
    <definedName name="VAS076_F_Standartinepro72ApskaitosVeikla" localSheetId="6">'Forma 7'!$E$35</definedName>
    <definedName name="VAS076_F_Standartinepro72ApskaitosVeikla">'Forma 7'!$E$35</definedName>
    <definedName name="VAS076_F_Standartinepro731GeriamojoVandens" localSheetId="6">'Forma 7'!$G$35</definedName>
    <definedName name="VAS076_F_Standartinepro731GeriamojoVandens">'Forma 7'!$G$35</definedName>
    <definedName name="VAS076_F_Standartinepro732GeriamojoVandens" localSheetId="6">'Forma 7'!$H$35</definedName>
    <definedName name="VAS076_F_Standartinepro732GeriamojoVandens">'Forma 7'!$H$35</definedName>
    <definedName name="VAS076_F_Standartinepro733GeriamojoVandens" localSheetId="6">'Forma 7'!$I$35</definedName>
    <definedName name="VAS076_F_Standartinepro733GeriamojoVandens">'Forma 7'!$I$35</definedName>
    <definedName name="VAS076_F_Standartinepro73IsViso" localSheetId="6">'Forma 7'!$F$35</definedName>
    <definedName name="VAS076_F_Standartinepro73IsViso">'Forma 7'!$F$35</definedName>
    <definedName name="VAS076_F_Standartinepro741NuotekuSurinkimas" localSheetId="6">'Forma 7'!$K$35</definedName>
    <definedName name="VAS076_F_Standartinepro741NuotekuSurinkimas">'Forma 7'!$K$35</definedName>
    <definedName name="VAS076_F_Standartinepro742NuotekuValymas" localSheetId="6">'Forma 7'!$L$35</definedName>
    <definedName name="VAS076_F_Standartinepro742NuotekuValymas">'Forma 7'!$L$35</definedName>
    <definedName name="VAS076_F_Standartinepro743NuotekuDumblo" localSheetId="6">'Forma 7'!$M$35</definedName>
    <definedName name="VAS076_F_Standartinepro743NuotekuDumblo">'Forma 7'!$M$35</definedName>
    <definedName name="VAS076_F_Standartinepro74IsViso" localSheetId="6">'Forma 7'!$J$35</definedName>
    <definedName name="VAS076_F_Standartinepro74IsViso">'Forma 7'!$J$35</definedName>
    <definedName name="VAS076_F_Standartinepro75PavirsiniuNuoteku" localSheetId="6">'Forma 7'!$N$35</definedName>
    <definedName name="VAS076_F_Standartinepro75PavirsiniuNuoteku">'Forma 7'!$N$35</definedName>
    <definedName name="VAS076_F_Standartinepro76KitosReguliuojamosios" localSheetId="6">'Forma 7'!$O$35</definedName>
    <definedName name="VAS076_F_Standartinepro76KitosReguliuojamosios">'Forma 7'!$O$35</definedName>
    <definedName name="VAS076_F_Standartinepro77KitosVeiklos" localSheetId="6">'Forma 7'!$P$35</definedName>
    <definedName name="VAS076_F_Standartinepro77KitosVeiklos">'Forma 7'!$P$35</definedName>
    <definedName name="VAS076_F_Standartinepro81IS" localSheetId="6">'Forma 7'!$D$58</definedName>
    <definedName name="VAS076_F_Standartinepro81IS">'Forma 7'!$D$58</definedName>
    <definedName name="VAS076_F_Standartinepro82ApskaitosVeikla" localSheetId="6">'Forma 7'!$E$58</definedName>
    <definedName name="VAS076_F_Standartinepro82ApskaitosVeikla">'Forma 7'!$E$58</definedName>
    <definedName name="VAS076_F_Standartinepro831GeriamojoVandens" localSheetId="6">'Forma 7'!$G$58</definedName>
    <definedName name="VAS076_F_Standartinepro831GeriamojoVandens">'Forma 7'!$G$58</definedName>
    <definedName name="VAS076_F_Standartinepro832GeriamojoVandens" localSheetId="6">'Forma 7'!$H$58</definedName>
    <definedName name="VAS076_F_Standartinepro832GeriamojoVandens">'Forma 7'!$H$58</definedName>
    <definedName name="VAS076_F_Standartinepro833GeriamojoVandens" localSheetId="6">'Forma 7'!$I$58</definedName>
    <definedName name="VAS076_F_Standartinepro833GeriamojoVandens">'Forma 7'!$I$58</definedName>
    <definedName name="VAS076_F_Standartinepro83IsViso" localSheetId="6">'Forma 7'!$F$58</definedName>
    <definedName name="VAS076_F_Standartinepro83IsViso">'Forma 7'!$F$58</definedName>
    <definedName name="VAS076_F_Standartinepro841NuotekuSurinkimas" localSheetId="6">'Forma 7'!$K$58</definedName>
    <definedName name="VAS076_F_Standartinepro841NuotekuSurinkimas">'Forma 7'!$K$58</definedName>
    <definedName name="VAS076_F_Standartinepro842NuotekuValymas" localSheetId="6">'Forma 7'!$L$58</definedName>
    <definedName name="VAS076_F_Standartinepro842NuotekuValymas">'Forma 7'!$L$58</definedName>
    <definedName name="VAS076_F_Standartinepro843NuotekuDumblo" localSheetId="6">'Forma 7'!$M$58</definedName>
    <definedName name="VAS076_F_Standartinepro843NuotekuDumblo">'Forma 7'!$M$58</definedName>
    <definedName name="VAS076_F_Standartinepro84IsViso" localSheetId="6">'Forma 7'!$J$58</definedName>
    <definedName name="VAS076_F_Standartinepro84IsViso">'Forma 7'!$J$58</definedName>
    <definedName name="VAS076_F_Standartinepro85PavirsiniuNuoteku" localSheetId="6">'Forma 7'!$N$58</definedName>
    <definedName name="VAS076_F_Standartinepro85PavirsiniuNuoteku">'Forma 7'!$N$58</definedName>
    <definedName name="VAS076_F_Standartinepro86KitosReguliuojamosios" localSheetId="6">'Forma 7'!$O$58</definedName>
    <definedName name="VAS076_F_Standartinepro86KitosReguliuojamosios">'Forma 7'!$O$58</definedName>
    <definedName name="VAS076_F_Standartinepro87KitosVeiklos" localSheetId="6">'Forma 7'!$P$58</definedName>
    <definedName name="VAS076_F_Standartinepro87KitosVeiklos">'Forma 7'!$P$58</definedName>
    <definedName name="VAS076_F_Standartinepro91IS" localSheetId="6">'Forma 7'!$D$98</definedName>
    <definedName name="VAS076_F_Standartinepro91IS">'Forma 7'!$D$98</definedName>
    <definedName name="VAS076_F_Standartinepro92ApskaitosVeikla" localSheetId="6">'Forma 7'!$E$98</definedName>
    <definedName name="VAS076_F_Standartinepro92ApskaitosVeikla">'Forma 7'!$E$98</definedName>
    <definedName name="VAS076_F_Standartinepro931GeriamojoVandens" localSheetId="6">'Forma 7'!$G$98</definedName>
    <definedName name="VAS076_F_Standartinepro931GeriamojoVandens">'Forma 7'!$G$98</definedName>
    <definedName name="VAS076_F_Standartinepro932GeriamojoVandens" localSheetId="6">'Forma 7'!$H$98</definedName>
    <definedName name="VAS076_F_Standartinepro932GeriamojoVandens">'Forma 7'!$H$98</definedName>
    <definedName name="VAS076_F_Standartinepro933GeriamojoVandens" localSheetId="6">'Forma 7'!$I$98</definedName>
    <definedName name="VAS076_F_Standartinepro933GeriamojoVandens">'Forma 7'!$I$98</definedName>
    <definedName name="VAS076_F_Standartinepro93IsViso" localSheetId="6">'Forma 7'!$F$98</definedName>
    <definedName name="VAS076_F_Standartinepro93IsViso">'Forma 7'!$F$98</definedName>
    <definedName name="VAS076_F_Standartinepro941NuotekuSurinkimas" localSheetId="6">'Forma 7'!$K$98</definedName>
    <definedName name="VAS076_F_Standartinepro941NuotekuSurinkimas">'Forma 7'!$K$98</definedName>
    <definedName name="VAS076_F_Standartinepro942NuotekuValymas" localSheetId="6">'Forma 7'!$L$98</definedName>
    <definedName name="VAS076_F_Standartinepro942NuotekuValymas">'Forma 7'!$L$98</definedName>
    <definedName name="VAS076_F_Standartinepro943NuotekuDumblo" localSheetId="6">'Forma 7'!$M$98</definedName>
    <definedName name="VAS076_F_Standartinepro943NuotekuDumblo">'Forma 7'!$M$98</definedName>
    <definedName name="VAS076_F_Standartinepro94IsViso" localSheetId="6">'Forma 7'!$J$98</definedName>
    <definedName name="VAS076_F_Standartinepro94IsViso">'Forma 7'!$J$98</definedName>
    <definedName name="VAS076_F_Standartinepro95PavirsiniuNuoteku" localSheetId="6">'Forma 7'!$N$98</definedName>
    <definedName name="VAS076_F_Standartinepro95PavirsiniuNuoteku">'Forma 7'!$N$98</definedName>
    <definedName name="VAS076_F_Standartinepro96KitosReguliuojamosios" localSheetId="6">'Forma 7'!$O$98</definedName>
    <definedName name="VAS076_F_Standartinepro96KitosReguliuojamosios">'Forma 7'!$O$98</definedName>
    <definedName name="VAS076_F_Standartinepro97KitosVeiklos" localSheetId="6">'Forma 7'!$P$98</definedName>
    <definedName name="VAS076_F_Standartinepro97KitosVeiklos">'Forma 7'!$P$98</definedName>
    <definedName name="VAS076_F_Tiesiogiaipask21IS" localSheetId="6">'Forma 7'!$D$33</definedName>
    <definedName name="VAS076_F_Tiesiogiaipask21IS">'Forma 7'!$D$33</definedName>
    <definedName name="VAS076_F_Tiesiogiaipask22ApskaitosVeikla" localSheetId="6">'Forma 7'!$E$33</definedName>
    <definedName name="VAS076_F_Tiesiogiaipask22ApskaitosVeikla">'Forma 7'!$E$33</definedName>
    <definedName name="VAS076_F_Tiesiogiaipask231GeriamojoVandens" localSheetId="6">'Forma 7'!$G$33</definedName>
    <definedName name="VAS076_F_Tiesiogiaipask231GeriamojoVandens">'Forma 7'!$G$33</definedName>
    <definedName name="VAS076_F_Tiesiogiaipask232GeriamojoVandens" localSheetId="6">'Forma 7'!$H$33</definedName>
    <definedName name="VAS076_F_Tiesiogiaipask232GeriamojoVandens">'Forma 7'!$H$33</definedName>
    <definedName name="VAS076_F_Tiesiogiaipask233GeriamojoVandens" localSheetId="6">'Forma 7'!$I$33</definedName>
    <definedName name="VAS076_F_Tiesiogiaipask233GeriamojoVandens">'Forma 7'!$I$33</definedName>
    <definedName name="VAS076_F_Tiesiogiaipask23IsViso" localSheetId="6">'Forma 7'!$F$33</definedName>
    <definedName name="VAS076_F_Tiesiogiaipask23IsViso">'Forma 7'!$F$33</definedName>
    <definedName name="VAS076_F_Tiesiogiaipask241NuotekuSurinkimas" localSheetId="6">'Forma 7'!$K$33</definedName>
    <definedName name="VAS076_F_Tiesiogiaipask241NuotekuSurinkimas">'Forma 7'!$K$33</definedName>
    <definedName name="VAS076_F_Tiesiogiaipask242NuotekuValymas" localSheetId="6">'Forma 7'!$L$33</definedName>
    <definedName name="VAS076_F_Tiesiogiaipask242NuotekuValymas">'Forma 7'!$L$33</definedName>
    <definedName name="VAS076_F_Tiesiogiaipask243NuotekuDumblo" localSheetId="6">'Forma 7'!$M$33</definedName>
    <definedName name="VAS076_F_Tiesiogiaipask243NuotekuDumblo">'Forma 7'!$M$33</definedName>
    <definedName name="VAS076_F_Tiesiogiaipask24IsViso" localSheetId="6">'Forma 7'!$J$33</definedName>
    <definedName name="VAS076_F_Tiesiogiaipask24IsViso">'Forma 7'!$J$33</definedName>
    <definedName name="VAS076_F_Tiesiogiaipask25PavirsiniuNuoteku" localSheetId="6">'Forma 7'!$N$33</definedName>
    <definedName name="VAS076_F_Tiesiogiaipask25PavirsiniuNuoteku">'Forma 7'!$N$33</definedName>
    <definedName name="VAS076_F_Tiesiogiaipask26KitosReguliuojamosios" localSheetId="6">'Forma 7'!$O$33</definedName>
    <definedName name="VAS076_F_Tiesiogiaipask26KitosReguliuojamosios">'Forma 7'!$O$33</definedName>
    <definedName name="VAS076_F_Tiesiogiaipask27KitosVeiklos" localSheetId="6">'Forma 7'!$P$33</definedName>
    <definedName name="VAS076_F_Tiesiogiaipask27KitosVeiklos">'Forma 7'!$P$33</definedName>
    <definedName name="VAS076_F_Transportoprie61IS" localSheetId="6">'Forma 7'!$D$26</definedName>
    <definedName name="VAS076_F_Transportoprie61IS">'Forma 7'!$D$26</definedName>
    <definedName name="VAS076_F_Transportoprie62ApskaitosVeikla" localSheetId="6">'Forma 7'!$E$26</definedName>
    <definedName name="VAS076_F_Transportoprie62ApskaitosVeikla">'Forma 7'!$E$26</definedName>
    <definedName name="VAS076_F_Transportoprie631GeriamojoVandens" localSheetId="6">'Forma 7'!$G$26</definedName>
    <definedName name="VAS076_F_Transportoprie631GeriamojoVandens">'Forma 7'!$G$26</definedName>
    <definedName name="VAS076_F_Transportoprie632GeriamojoVandens" localSheetId="6">'Forma 7'!$H$26</definedName>
    <definedName name="VAS076_F_Transportoprie632GeriamojoVandens">'Forma 7'!$H$26</definedName>
    <definedName name="VAS076_F_Transportoprie633GeriamojoVandens" localSheetId="6">'Forma 7'!$I$26</definedName>
    <definedName name="VAS076_F_Transportoprie633GeriamojoVandens">'Forma 7'!$I$26</definedName>
    <definedName name="VAS076_F_Transportoprie63IsViso" localSheetId="6">'Forma 7'!$F$26</definedName>
    <definedName name="VAS076_F_Transportoprie63IsViso">'Forma 7'!$F$26</definedName>
    <definedName name="VAS076_F_Transportoprie641NuotekuSurinkimas" localSheetId="6">'Forma 7'!$K$26</definedName>
    <definedName name="VAS076_F_Transportoprie641NuotekuSurinkimas">'Forma 7'!$K$26</definedName>
    <definedName name="VAS076_F_Transportoprie642NuotekuValymas" localSheetId="6">'Forma 7'!$L$26</definedName>
    <definedName name="VAS076_F_Transportoprie642NuotekuValymas">'Forma 7'!$L$26</definedName>
    <definedName name="VAS076_F_Transportoprie643NuotekuDumblo" localSheetId="6">'Forma 7'!$M$26</definedName>
    <definedName name="VAS076_F_Transportoprie643NuotekuDumblo">'Forma 7'!$M$26</definedName>
    <definedName name="VAS076_F_Transportoprie64IsViso" localSheetId="6">'Forma 7'!$J$26</definedName>
    <definedName name="VAS076_F_Transportoprie64IsViso">'Forma 7'!$J$26</definedName>
    <definedName name="VAS076_F_Transportoprie65PavirsiniuNuoteku" localSheetId="6">'Forma 7'!$N$26</definedName>
    <definedName name="VAS076_F_Transportoprie65PavirsiniuNuoteku">'Forma 7'!$N$26</definedName>
    <definedName name="VAS076_F_Transportoprie66KitosReguliuojamosios" localSheetId="6">'Forma 7'!$O$26</definedName>
    <definedName name="VAS076_F_Transportoprie66KitosReguliuojamosios">'Forma 7'!$O$26</definedName>
    <definedName name="VAS076_F_Transportoprie67KitosVeiklos" localSheetId="6">'Forma 7'!$P$26</definedName>
    <definedName name="VAS076_F_Transportoprie67KitosVeiklos">'Forma 7'!$P$26</definedName>
    <definedName name="VAS076_F_Transportoprie71IS" localSheetId="6">'Forma 7'!$D$49</definedName>
    <definedName name="VAS076_F_Transportoprie71IS">'Forma 7'!$D$49</definedName>
    <definedName name="VAS076_F_Transportoprie72ApskaitosVeikla" localSheetId="6">'Forma 7'!$E$49</definedName>
    <definedName name="VAS076_F_Transportoprie72ApskaitosVeikla">'Forma 7'!$E$49</definedName>
    <definedName name="VAS076_F_Transportoprie731GeriamojoVandens" localSheetId="6">'Forma 7'!$G$49</definedName>
    <definedName name="VAS076_F_Transportoprie731GeriamojoVandens">'Forma 7'!$G$49</definedName>
    <definedName name="VAS076_F_Transportoprie732GeriamojoVandens" localSheetId="6">'Forma 7'!$H$49</definedName>
    <definedName name="VAS076_F_Transportoprie732GeriamojoVandens">'Forma 7'!$H$49</definedName>
    <definedName name="VAS076_F_Transportoprie733GeriamojoVandens" localSheetId="6">'Forma 7'!$I$49</definedName>
    <definedName name="VAS076_F_Transportoprie733GeriamojoVandens">'Forma 7'!$I$49</definedName>
    <definedName name="VAS076_F_Transportoprie73IsViso" localSheetId="6">'Forma 7'!$F$49</definedName>
    <definedName name="VAS076_F_Transportoprie73IsViso">'Forma 7'!$F$49</definedName>
    <definedName name="VAS076_F_Transportoprie741NuotekuSurinkimas" localSheetId="6">'Forma 7'!$K$49</definedName>
    <definedName name="VAS076_F_Transportoprie741NuotekuSurinkimas">'Forma 7'!$K$49</definedName>
    <definedName name="VAS076_F_Transportoprie742NuotekuValymas" localSheetId="6">'Forma 7'!$L$49</definedName>
    <definedName name="VAS076_F_Transportoprie742NuotekuValymas">'Forma 7'!$L$49</definedName>
    <definedName name="VAS076_F_Transportoprie743NuotekuDumblo" localSheetId="6">'Forma 7'!$M$49</definedName>
    <definedName name="VAS076_F_Transportoprie743NuotekuDumblo">'Forma 7'!$M$49</definedName>
    <definedName name="VAS076_F_Transportoprie74IsViso" localSheetId="6">'Forma 7'!$J$49</definedName>
    <definedName name="VAS076_F_Transportoprie74IsViso">'Forma 7'!$J$49</definedName>
    <definedName name="VAS076_F_Transportoprie75PavirsiniuNuoteku" localSheetId="6">'Forma 7'!$N$49</definedName>
    <definedName name="VAS076_F_Transportoprie75PavirsiniuNuoteku">'Forma 7'!$N$49</definedName>
    <definedName name="VAS076_F_Transportoprie76KitosReguliuojamosios" localSheetId="6">'Forma 7'!$O$49</definedName>
    <definedName name="VAS076_F_Transportoprie76KitosReguliuojamosios">'Forma 7'!$O$49</definedName>
    <definedName name="VAS076_F_Transportoprie77KitosVeiklos" localSheetId="6">'Forma 7'!$P$49</definedName>
    <definedName name="VAS076_F_Transportoprie77KitosVeiklos">'Forma 7'!$P$49</definedName>
    <definedName name="VAS076_F_Transportoprie81IS" localSheetId="6">'Forma 7'!$D$72</definedName>
    <definedName name="VAS076_F_Transportoprie81IS">'Forma 7'!$D$72</definedName>
    <definedName name="VAS076_F_Transportoprie82ApskaitosVeikla" localSheetId="6">'Forma 7'!$E$72</definedName>
    <definedName name="VAS076_F_Transportoprie82ApskaitosVeikla">'Forma 7'!$E$72</definedName>
    <definedName name="VAS076_F_Transportoprie831GeriamojoVandens" localSheetId="6">'Forma 7'!$G$72</definedName>
    <definedName name="VAS076_F_Transportoprie831GeriamojoVandens">'Forma 7'!$G$72</definedName>
    <definedName name="VAS076_F_Transportoprie832GeriamojoVandens" localSheetId="6">'Forma 7'!$H$72</definedName>
    <definedName name="VAS076_F_Transportoprie832GeriamojoVandens">'Forma 7'!$H$72</definedName>
    <definedName name="VAS076_F_Transportoprie833GeriamojoVandens" localSheetId="6">'Forma 7'!$I$72</definedName>
    <definedName name="VAS076_F_Transportoprie833GeriamojoVandens">'Forma 7'!$I$72</definedName>
    <definedName name="VAS076_F_Transportoprie83IsViso" localSheetId="6">'Forma 7'!$F$72</definedName>
    <definedName name="VAS076_F_Transportoprie83IsViso">'Forma 7'!$F$72</definedName>
    <definedName name="VAS076_F_Transportoprie841NuotekuSurinkimas" localSheetId="6">'Forma 7'!$K$72</definedName>
    <definedName name="VAS076_F_Transportoprie841NuotekuSurinkimas">'Forma 7'!$K$72</definedName>
    <definedName name="VAS076_F_Transportoprie842NuotekuValymas" localSheetId="6">'Forma 7'!$L$72</definedName>
    <definedName name="VAS076_F_Transportoprie842NuotekuValymas">'Forma 7'!$L$72</definedName>
    <definedName name="VAS076_F_Transportoprie843NuotekuDumblo" localSheetId="6">'Forma 7'!$M$72</definedName>
    <definedName name="VAS076_F_Transportoprie843NuotekuDumblo">'Forma 7'!$M$72</definedName>
    <definedName name="VAS076_F_Transportoprie84IsViso" localSheetId="6">'Forma 7'!$J$72</definedName>
    <definedName name="VAS076_F_Transportoprie84IsViso">'Forma 7'!$J$72</definedName>
    <definedName name="VAS076_F_Transportoprie85PavirsiniuNuoteku" localSheetId="6">'Forma 7'!$N$72</definedName>
    <definedName name="VAS076_F_Transportoprie85PavirsiniuNuoteku">'Forma 7'!$N$72</definedName>
    <definedName name="VAS076_F_Transportoprie86KitosReguliuojamosios" localSheetId="6">'Forma 7'!$O$72</definedName>
    <definedName name="VAS076_F_Transportoprie86KitosReguliuojamosios">'Forma 7'!$O$72</definedName>
    <definedName name="VAS076_F_Transportoprie87KitosVeiklos" localSheetId="6">'Forma 7'!$P$72</definedName>
    <definedName name="VAS076_F_Transportoprie87KitosVeiklos">'Forma 7'!$P$72</definedName>
    <definedName name="VAS076_F_Transportoprie91IS" localSheetId="6">'Forma 7'!$D$111</definedName>
    <definedName name="VAS076_F_Transportoprie91IS">'Forma 7'!$D$111</definedName>
    <definedName name="VAS076_F_Transportoprie92ApskaitosVeikla" localSheetId="6">'Forma 7'!$E$111</definedName>
    <definedName name="VAS076_F_Transportoprie92ApskaitosVeikla">'Forma 7'!$E$111</definedName>
    <definedName name="VAS076_F_Transportoprie931GeriamojoVandens" localSheetId="6">'Forma 7'!$G$111</definedName>
    <definedName name="VAS076_F_Transportoprie931GeriamojoVandens">'Forma 7'!$G$111</definedName>
    <definedName name="VAS076_F_Transportoprie932GeriamojoVandens" localSheetId="6">'Forma 7'!$H$111</definedName>
    <definedName name="VAS076_F_Transportoprie932GeriamojoVandens">'Forma 7'!$H$111</definedName>
    <definedName name="VAS076_F_Transportoprie933GeriamojoVandens" localSheetId="6">'Forma 7'!$I$111</definedName>
    <definedName name="VAS076_F_Transportoprie933GeriamojoVandens">'Forma 7'!$I$111</definedName>
    <definedName name="VAS076_F_Transportoprie93IsViso" localSheetId="6">'Forma 7'!$F$111</definedName>
    <definedName name="VAS076_F_Transportoprie93IsViso">'Forma 7'!$F$111</definedName>
    <definedName name="VAS076_F_Transportoprie941NuotekuSurinkimas" localSheetId="6">'Forma 7'!$K$111</definedName>
    <definedName name="VAS076_F_Transportoprie941NuotekuSurinkimas">'Forma 7'!$K$111</definedName>
    <definedName name="VAS076_F_Transportoprie942NuotekuValymas" localSheetId="6">'Forma 7'!$L$111</definedName>
    <definedName name="VAS076_F_Transportoprie942NuotekuValymas">'Forma 7'!$L$111</definedName>
    <definedName name="VAS076_F_Transportoprie943NuotekuDumblo" localSheetId="6">'Forma 7'!$M$111</definedName>
    <definedName name="VAS076_F_Transportoprie943NuotekuDumblo">'Forma 7'!$M$111</definedName>
    <definedName name="VAS076_F_Transportoprie94IsViso" localSheetId="6">'Forma 7'!$J$111</definedName>
    <definedName name="VAS076_F_Transportoprie94IsViso">'Forma 7'!$J$111</definedName>
    <definedName name="VAS076_F_Transportoprie95PavirsiniuNuoteku" localSheetId="6">'Forma 7'!$N$111</definedName>
    <definedName name="VAS076_F_Transportoprie95PavirsiniuNuoteku">'Forma 7'!$N$111</definedName>
    <definedName name="VAS076_F_Transportoprie96KitosReguliuojamosios" localSheetId="6">'Forma 7'!$O$111</definedName>
    <definedName name="VAS076_F_Transportoprie96KitosReguliuojamosios">'Forma 7'!$O$111</definedName>
    <definedName name="VAS076_F_Transportoprie97KitosVeiklos" localSheetId="6">'Forma 7'!$P$111</definedName>
    <definedName name="VAS076_F_Transportoprie97KitosVeiklos">'Forma 7'!$P$111</definedName>
    <definedName name="VAS076_F_Vamzdynai61IS" localSheetId="6">'Forma 7'!$D$18</definedName>
    <definedName name="VAS076_F_Vamzdynai61IS">'Forma 7'!$D$18</definedName>
    <definedName name="VAS076_F_Vamzdynai62ApskaitosVeikla" localSheetId="6">'Forma 7'!$E$18</definedName>
    <definedName name="VAS076_F_Vamzdynai62ApskaitosVeikla">'Forma 7'!$E$18</definedName>
    <definedName name="VAS076_F_Vamzdynai631GeriamojoVandens" localSheetId="6">'Forma 7'!$G$18</definedName>
    <definedName name="VAS076_F_Vamzdynai631GeriamojoVandens">'Forma 7'!$G$18</definedName>
    <definedName name="VAS076_F_Vamzdynai632GeriamojoVandens" localSheetId="6">'Forma 7'!$H$18</definedName>
    <definedName name="VAS076_F_Vamzdynai632GeriamojoVandens">'Forma 7'!$H$18</definedName>
    <definedName name="VAS076_F_Vamzdynai633GeriamojoVandens" localSheetId="6">'Forma 7'!$I$18</definedName>
    <definedName name="VAS076_F_Vamzdynai633GeriamojoVandens">'Forma 7'!$I$18</definedName>
    <definedName name="VAS076_F_Vamzdynai63IsViso" localSheetId="6">'Forma 7'!$F$18</definedName>
    <definedName name="VAS076_F_Vamzdynai63IsViso">'Forma 7'!$F$18</definedName>
    <definedName name="VAS076_F_Vamzdynai641NuotekuSurinkimas" localSheetId="6">'Forma 7'!$K$18</definedName>
    <definedName name="VAS076_F_Vamzdynai641NuotekuSurinkimas">'Forma 7'!$K$18</definedName>
    <definedName name="VAS076_F_Vamzdynai642NuotekuValymas" localSheetId="6">'Forma 7'!$L$18</definedName>
    <definedName name="VAS076_F_Vamzdynai642NuotekuValymas">'Forma 7'!$L$18</definedName>
    <definedName name="VAS076_F_Vamzdynai643NuotekuDumblo" localSheetId="6">'Forma 7'!$M$18</definedName>
    <definedName name="VAS076_F_Vamzdynai643NuotekuDumblo">'Forma 7'!$M$18</definedName>
    <definedName name="VAS076_F_Vamzdynai64IsViso" localSheetId="6">'Forma 7'!$J$18</definedName>
    <definedName name="VAS076_F_Vamzdynai64IsViso">'Forma 7'!$J$18</definedName>
    <definedName name="VAS076_F_Vamzdynai65PavirsiniuNuoteku" localSheetId="6">'Forma 7'!$N$18</definedName>
    <definedName name="VAS076_F_Vamzdynai65PavirsiniuNuoteku">'Forma 7'!$N$18</definedName>
    <definedName name="VAS076_F_Vamzdynai66KitosReguliuojamosios" localSheetId="6">'Forma 7'!$O$18</definedName>
    <definedName name="VAS076_F_Vamzdynai66KitosReguliuojamosios">'Forma 7'!$O$18</definedName>
    <definedName name="VAS076_F_Vamzdynai67KitosVeiklos" localSheetId="6">'Forma 7'!$P$18</definedName>
    <definedName name="VAS076_F_Vamzdynai67KitosVeiklos">'Forma 7'!$P$18</definedName>
    <definedName name="VAS076_F_Vamzdynai71IS" localSheetId="6">'Forma 7'!$D$41</definedName>
    <definedName name="VAS076_F_Vamzdynai71IS">'Forma 7'!$D$41</definedName>
    <definedName name="VAS076_F_Vamzdynai72ApskaitosVeikla" localSheetId="6">'Forma 7'!$E$41</definedName>
    <definedName name="VAS076_F_Vamzdynai72ApskaitosVeikla">'Forma 7'!$E$41</definedName>
    <definedName name="VAS076_F_Vamzdynai731GeriamojoVandens" localSheetId="6">'Forma 7'!$G$41</definedName>
    <definedName name="VAS076_F_Vamzdynai731GeriamojoVandens">'Forma 7'!$G$41</definedName>
    <definedName name="VAS076_F_Vamzdynai732GeriamojoVandens" localSheetId="6">'Forma 7'!$H$41</definedName>
    <definedName name="VAS076_F_Vamzdynai732GeriamojoVandens">'Forma 7'!$H$41</definedName>
    <definedName name="VAS076_F_Vamzdynai733GeriamojoVandens" localSheetId="6">'Forma 7'!$I$41</definedName>
    <definedName name="VAS076_F_Vamzdynai733GeriamojoVandens">'Forma 7'!$I$41</definedName>
    <definedName name="VAS076_F_Vamzdynai73IsViso" localSheetId="6">'Forma 7'!$F$41</definedName>
    <definedName name="VAS076_F_Vamzdynai73IsViso">'Forma 7'!$F$41</definedName>
    <definedName name="VAS076_F_Vamzdynai741NuotekuSurinkimas" localSheetId="6">'Forma 7'!$K$41</definedName>
    <definedName name="VAS076_F_Vamzdynai741NuotekuSurinkimas">'Forma 7'!$K$41</definedName>
    <definedName name="VAS076_F_Vamzdynai742NuotekuValymas" localSheetId="6">'Forma 7'!$L$41</definedName>
    <definedName name="VAS076_F_Vamzdynai742NuotekuValymas">'Forma 7'!$L$41</definedName>
    <definedName name="VAS076_F_Vamzdynai743NuotekuDumblo" localSheetId="6">'Forma 7'!$M$41</definedName>
    <definedName name="VAS076_F_Vamzdynai743NuotekuDumblo">'Forma 7'!$M$41</definedName>
    <definedName name="VAS076_F_Vamzdynai74IsViso" localSheetId="6">'Forma 7'!$J$41</definedName>
    <definedName name="VAS076_F_Vamzdynai74IsViso">'Forma 7'!$J$41</definedName>
    <definedName name="VAS076_F_Vamzdynai75PavirsiniuNuoteku" localSheetId="6">'Forma 7'!$N$41</definedName>
    <definedName name="VAS076_F_Vamzdynai75PavirsiniuNuoteku">'Forma 7'!$N$41</definedName>
    <definedName name="VAS076_F_Vamzdynai76KitosReguliuojamosios" localSheetId="6">'Forma 7'!$O$41</definedName>
    <definedName name="VAS076_F_Vamzdynai76KitosReguliuojamosios">'Forma 7'!$O$41</definedName>
    <definedName name="VAS076_F_Vamzdynai77KitosVeiklos" localSheetId="6">'Forma 7'!$P$41</definedName>
    <definedName name="VAS076_F_Vamzdynai77KitosVeiklos">'Forma 7'!$P$41</definedName>
    <definedName name="VAS076_F_Vamzdynai81IS" localSheetId="6">'Forma 7'!$D$64</definedName>
    <definedName name="VAS076_F_Vamzdynai81IS">'Forma 7'!$D$64</definedName>
    <definedName name="VAS076_F_Vamzdynai82ApskaitosVeikla" localSheetId="6">'Forma 7'!$E$64</definedName>
    <definedName name="VAS076_F_Vamzdynai82ApskaitosVeikla">'Forma 7'!$E$64</definedName>
    <definedName name="VAS076_F_Vamzdynai831GeriamojoVandens" localSheetId="6">'Forma 7'!$G$64</definedName>
    <definedName name="VAS076_F_Vamzdynai831GeriamojoVandens">'Forma 7'!$G$64</definedName>
    <definedName name="VAS076_F_Vamzdynai832GeriamojoVandens" localSheetId="6">'Forma 7'!$H$64</definedName>
    <definedName name="VAS076_F_Vamzdynai832GeriamojoVandens">'Forma 7'!$H$64</definedName>
    <definedName name="VAS076_F_Vamzdynai833GeriamojoVandens" localSheetId="6">'Forma 7'!$I$64</definedName>
    <definedName name="VAS076_F_Vamzdynai833GeriamojoVandens">'Forma 7'!$I$64</definedName>
    <definedName name="VAS076_F_Vamzdynai83IsViso" localSheetId="6">'Forma 7'!$F$64</definedName>
    <definedName name="VAS076_F_Vamzdynai83IsViso">'Forma 7'!$F$64</definedName>
    <definedName name="VAS076_F_Vamzdynai841NuotekuSurinkimas" localSheetId="6">'Forma 7'!$K$64</definedName>
    <definedName name="VAS076_F_Vamzdynai841NuotekuSurinkimas">'Forma 7'!$K$64</definedName>
    <definedName name="VAS076_F_Vamzdynai842NuotekuValymas" localSheetId="6">'Forma 7'!$L$64</definedName>
    <definedName name="VAS076_F_Vamzdynai842NuotekuValymas">'Forma 7'!$L$64</definedName>
    <definedName name="VAS076_F_Vamzdynai843NuotekuDumblo" localSheetId="6">'Forma 7'!$M$64</definedName>
    <definedName name="VAS076_F_Vamzdynai843NuotekuDumblo">'Forma 7'!$M$64</definedName>
    <definedName name="VAS076_F_Vamzdynai84IsViso" localSheetId="6">'Forma 7'!$J$64</definedName>
    <definedName name="VAS076_F_Vamzdynai84IsViso">'Forma 7'!$J$64</definedName>
    <definedName name="VAS076_F_Vamzdynai85PavirsiniuNuoteku" localSheetId="6">'Forma 7'!$N$64</definedName>
    <definedName name="VAS076_F_Vamzdynai85PavirsiniuNuoteku">'Forma 7'!$N$64</definedName>
    <definedName name="VAS076_F_Vamzdynai86KitosReguliuojamosios" localSheetId="6">'Forma 7'!$O$64</definedName>
    <definedName name="VAS076_F_Vamzdynai86KitosReguliuojamosios">'Forma 7'!$O$64</definedName>
    <definedName name="VAS076_F_Vamzdynai87KitosVeiklos" localSheetId="6">'Forma 7'!$P$64</definedName>
    <definedName name="VAS076_F_Vamzdynai87KitosVeiklos">'Forma 7'!$P$64</definedName>
    <definedName name="VAS076_F_Vamzdynai91IS" localSheetId="6">'Forma 7'!$D$104</definedName>
    <definedName name="VAS076_F_Vamzdynai91IS">'Forma 7'!$D$104</definedName>
    <definedName name="VAS076_F_Vamzdynai92ApskaitosVeikla" localSheetId="6">'Forma 7'!$E$104</definedName>
    <definedName name="VAS076_F_Vamzdynai92ApskaitosVeikla">'Forma 7'!$E$104</definedName>
    <definedName name="VAS076_F_Vamzdynai931GeriamojoVandens" localSheetId="6">'Forma 7'!$G$104</definedName>
    <definedName name="VAS076_F_Vamzdynai931GeriamojoVandens">'Forma 7'!$G$104</definedName>
    <definedName name="VAS076_F_Vamzdynai932GeriamojoVandens" localSheetId="6">'Forma 7'!$H$104</definedName>
    <definedName name="VAS076_F_Vamzdynai932GeriamojoVandens">'Forma 7'!$H$104</definedName>
    <definedName name="VAS076_F_Vamzdynai933GeriamojoVandens" localSheetId="6">'Forma 7'!$I$104</definedName>
    <definedName name="VAS076_F_Vamzdynai933GeriamojoVandens">'Forma 7'!$I$104</definedName>
    <definedName name="VAS076_F_Vamzdynai93IsViso" localSheetId="6">'Forma 7'!$F$104</definedName>
    <definedName name="VAS076_F_Vamzdynai93IsViso">'Forma 7'!$F$104</definedName>
    <definedName name="VAS076_F_Vamzdynai941NuotekuSurinkimas" localSheetId="6">'Forma 7'!$K$104</definedName>
    <definedName name="VAS076_F_Vamzdynai941NuotekuSurinkimas">'Forma 7'!$K$104</definedName>
    <definedName name="VAS076_F_Vamzdynai942NuotekuValymas" localSheetId="6">'Forma 7'!$L$104</definedName>
    <definedName name="VAS076_F_Vamzdynai942NuotekuValymas">'Forma 7'!$L$104</definedName>
    <definedName name="VAS076_F_Vamzdynai943NuotekuDumblo" localSheetId="6">'Forma 7'!$M$104</definedName>
    <definedName name="VAS076_F_Vamzdynai943NuotekuDumblo">'Forma 7'!$M$104</definedName>
    <definedName name="VAS076_F_Vamzdynai94IsViso" localSheetId="6">'Forma 7'!$J$104</definedName>
    <definedName name="VAS076_F_Vamzdynai94IsViso">'Forma 7'!$J$104</definedName>
    <definedName name="VAS076_F_Vamzdynai95PavirsiniuNuoteku" localSheetId="6">'Forma 7'!$N$104</definedName>
    <definedName name="VAS076_F_Vamzdynai95PavirsiniuNuoteku">'Forma 7'!$N$104</definedName>
    <definedName name="VAS076_F_Vamzdynai96KitosReguliuojamosios" localSheetId="6">'Forma 7'!$O$104</definedName>
    <definedName name="VAS076_F_Vamzdynai96KitosReguliuojamosios">'Forma 7'!$O$104</definedName>
    <definedName name="VAS076_F_Vamzdynai97KitosVeiklos" localSheetId="6">'Forma 7'!$P$104</definedName>
    <definedName name="VAS076_F_Vamzdynai97KitosVeiklos">'Forma 7'!$P$104</definedName>
    <definedName name="VAS076_F_Vandenssiurbli51IS" localSheetId="6">'Forma 7'!$D$21</definedName>
    <definedName name="VAS076_F_Vandenssiurbli51IS">'Forma 7'!$D$21</definedName>
    <definedName name="VAS076_F_Vandenssiurbli52ApskaitosVeikla" localSheetId="6">'Forma 7'!$E$21</definedName>
    <definedName name="VAS076_F_Vandenssiurbli52ApskaitosVeikla">'Forma 7'!$E$21</definedName>
    <definedName name="VAS076_F_Vandenssiurbli531GeriamojoVandens" localSheetId="6">'Forma 7'!$G$21</definedName>
    <definedName name="VAS076_F_Vandenssiurbli531GeriamojoVandens">'Forma 7'!$G$21</definedName>
    <definedName name="VAS076_F_Vandenssiurbli532GeriamojoVandens" localSheetId="6">'Forma 7'!$H$21</definedName>
    <definedName name="VAS076_F_Vandenssiurbli532GeriamojoVandens">'Forma 7'!$H$21</definedName>
    <definedName name="VAS076_F_Vandenssiurbli533GeriamojoVandens" localSheetId="6">'Forma 7'!$I$21</definedName>
    <definedName name="VAS076_F_Vandenssiurbli533GeriamojoVandens">'Forma 7'!$I$21</definedName>
    <definedName name="VAS076_F_Vandenssiurbli53IsViso" localSheetId="6">'Forma 7'!$F$21</definedName>
    <definedName name="VAS076_F_Vandenssiurbli53IsViso">'Forma 7'!$F$21</definedName>
    <definedName name="VAS076_F_Vandenssiurbli541NuotekuSurinkimas" localSheetId="6">'Forma 7'!$K$21</definedName>
    <definedName name="VAS076_F_Vandenssiurbli541NuotekuSurinkimas">'Forma 7'!$K$21</definedName>
    <definedName name="VAS076_F_Vandenssiurbli542NuotekuValymas" localSheetId="6">'Forma 7'!$L$21</definedName>
    <definedName name="VAS076_F_Vandenssiurbli542NuotekuValymas">'Forma 7'!$L$21</definedName>
    <definedName name="VAS076_F_Vandenssiurbli543NuotekuDumblo" localSheetId="6">'Forma 7'!$M$21</definedName>
    <definedName name="VAS076_F_Vandenssiurbli543NuotekuDumblo">'Forma 7'!$M$21</definedName>
    <definedName name="VAS076_F_Vandenssiurbli54IsViso" localSheetId="6">'Forma 7'!$J$21</definedName>
    <definedName name="VAS076_F_Vandenssiurbli54IsViso">'Forma 7'!$J$21</definedName>
    <definedName name="VAS076_F_Vandenssiurbli55PavirsiniuNuoteku" localSheetId="6">'Forma 7'!$N$21</definedName>
    <definedName name="VAS076_F_Vandenssiurbli55PavirsiniuNuoteku">'Forma 7'!$N$21</definedName>
    <definedName name="VAS076_F_Vandenssiurbli56KitosReguliuojamosios" localSheetId="6">'Forma 7'!$O$21</definedName>
    <definedName name="VAS076_F_Vandenssiurbli56KitosReguliuojamosios">'Forma 7'!$O$21</definedName>
    <definedName name="VAS076_F_Vandenssiurbli57KitosVeiklos" localSheetId="6">'Forma 7'!$P$21</definedName>
    <definedName name="VAS076_F_Vandenssiurbli57KitosVeiklos">'Forma 7'!$P$21</definedName>
    <definedName name="VAS076_F_Vandenssiurbli61IS" localSheetId="6">'Forma 7'!$D$44</definedName>
    <definedName name="VAS076_F_Vandenssiurbli61IS">'Forma 7'!$D$44</definedName>
    <definedName name="VAS076_F_Vandenssiurbli62ApskaitosVeikla" localSheetId="6">'Forma 7'!$E$44</definedName>
    <definedName name="VAS076_F_Vandenssiurbli62ApskaitosVeikla">'Forma 7'!$E$44</definedName>
    <definedName name="VAS076_F_Vandenssiurbli631GeriamojoVandens" localSheetId="6">'Forma 7'!$G$44</definedName>
    <definedName name="VAS076_F_Vandenssiurbli631GeriamojoVandens">'Forma 7'!$G$44</definedName>
    <definedName name="VAS076_F_Vandenssiurbli632GeriamojoVandens" localSheetId="6">'Forma 7'!$H$44</definedName>
    <definedName name="VAS076_F_Vandenssiurbli632GeriamojoVandens">'Forma 7'!$H$44</definedName>
    <definedName name="VAS076_F_Vandenssiurbli633GeriamojoVandens" localSheetId="6">'Forma 7'!$I$44</definedName>
    <definedName name="VAS076_F_Vandenssiurbli633GeriamojoVandens">'Forma 7'!$I$44</definedName>
    <definedName name="VAS076_F_Vandenssiurbli63IsViso" localSheetId="6">'Forma 7'!$F$44</definedName>
    <definedName name="VAS076_F_Vandenssiurbli63IsViso">'Forma 7'!$F$44</definedName>
    <definedName name="VAS076_F_Vandenssiurbli641NuotekuSurinkimas" localSheetId="6">'Forma 7'!$K$44</definedName>
    <definedName name="VAS076_F_Vandenssiurbli641NuotekuSurinkimas">'Forma 7'!$K$44</definedName>
    <definedName name="VAS076_F_Vandenssiurbli642NuotekuValymas" localSheetId="6">'Forma 7'!$L$44</definedName>
    <definedName name="VAS076_F_Vandenssiurbli642NuotekuValymas">'Forma 7'!$L$44</definedName>
    <definedName name="VAS076_F_Vandenssiurbli643NuotekuDumblo" localSheetId="6">'Forma 7'!$M$44</definedName>
    <definedName name="VAS076_F_Vandenssiurbli643NuotekuDumblo">'Forma 7'!$M$44</definedName>
    <definedName name="VAS076_F_Vandenssiurbli64IsViso" localSheetId="6">'Forma 7'!$J$44</definedName>
    <definedName name="VAS076_F_Vandenssiurbli64IsViso">'Forma 7'!$J$44</definedName>
    <definedName name="VAS076_F_Vandenssiurbli65PavirsiniuNuoteku" localSheetId="6">'Forma 7'!$N$44</definedName>
    <definedName name="VAS076_F_Vandenssiurbli65PavirsiniuNuoteku">'Forma 7'!$N$44</definedName>
    <definedName name="VAS076_F_Vandenssiurbli66KitosReguliuojamosios" localSheetId="6">'Forma 7'!$O$44</definedName>
    <definedName name="VAS076_F_Vandenssiurbli66KitosReguliuojamosios">'Forma 7'!$O$44</definedName>
    <definedName name="VAS076_F_Vandenssiurbli67KitosVeiklos" localSheetId="6">'Forma 7'!$P$44</definedName>
    <definedName name="VAS076_F_Vandenssiurbli67KitosVeiklos">'Forma 7'!$P$44</definedName>
    <definedName name="VAS076_F_Vandenssiurbli71IS" localSheetId="6">'Forma 7'!$D$67</definedName>
    <definedName name="VAS076_F_Vandenssiurbli71IS">'Forma 7'!$D$67</definedName>
    <definedName name="VAS076_F_Vandenssiurbli72ApskaitosVeikla" localSheetId="6">'Forma 7'!$E$67</definedName>
    <definedName name="VAS076_F_Vandenssiurbli72ApskaitosVeikla">'Forma 7'!$E$67</definedName>
    <definedName name="VAS076_F_Vandenssiurbli731GeriamojoVandens" localSheetId="6">'Forma 7'!$G$67</definedName>
    <definedName name="VAS076_F_Vandenssiurbli731GeriamojoVandens">'Forma 7'!$G$67</definedName>
    <definedName name="VAS076_F_Vandenssiurbli732GeriamojoVandens" localSheetId="6">'Forma 7'!$H$67</definedName>
    <definedName name="VAS076_F_Vandenssiurbli732GeriamojoVandens">'Forma 7'!$H$67</definedName>
    <definedName name="VAS076_F_Vandenssiurbli733GeriamojoVandens" localSheetId="6">'Forma 7'!$I$67</definedName>
    <definedName name="VAS076_F_Vandenssiurbli733GeriamojoVandens">'Forma 7'!$I$67</definedName>
    <definedName name="VAS076_F_Vandenssiurbli73IsViso" localSheetId="6">'Forma 7'!$F$67</definedName>
    <definedName name="VAS076_F_Vandenssiurbli73IsViso">'Forma 7'!$F$67</definedName>
    <definedName name="VAS076_F_Vandenssiurbli741NuotekuSurinkimas" localSheetId="6">'Forma 7'!$K$67</definedName>
    <definedName name="VAS076_F_Vandenssiurbli741NuotekuSurinkimas">'Forma 7'!$K$67</definedName>
    <definedName name="VAS076_F_Vandenssiurbli742NuotekuValymas" localSheetId="6">'Forma 7'!$L$67</definedName>
    <definedName name="VAS076_F_Vandenssiurbli742NuotekuValymas">'Forma 7'!$L$67</definedName>
    <definedName name="VAS076_F_Vandenssiurbli743NuotekuDumblo" localSheetId="6">'Forma 7'!$M$67</definedName>
    <definedName name="VAS076_F_Vandenssiurbli743NuotekuDumblo">'Forma 7'!$M$67</definedName>
    <definedName name="VAS076_F_Vandenssiurbli74IsViso" localSheetId="6">'Forma 7'!$J$67</definedName>
    <definedName name="VAS076_F_Vandenssiurbli74IsViso">'Forma 7'!$J$67</definedName>
    <definedName name="VAS076_F_Vandenssiurbli75PavirsiniuNuoteku" localSheetId="6">'Forma 7'!$N$67</definedName>
    <definedName name="VAS076_F_Vandenssiurbli75PavirsiniuNuoteku">'Forma 7'!$N$67</definedName>
    <definedName name="VAS076_F_Vandenssiurbli76KitosReguliuojamosios" localSheetId="6">'Forma 7'!$O$67</definedName>
    <definedName name="VAS076_F_Vandenssiurbli76KitosReguliuojamosios">'Forma 7'!$O$67</definedName>
    <definedName name="VAS076_F_Vandenssiurbli77KitosVeiklos" localSheetId="6">'Forma 7'!$P$67</definedName>
    <definedName name="VAS076_F_Vandenssiurbli77KitosVeiklos">'Forma 7'!$P$67</definedName>
    <definedName name="VAS076_F_Verslovienetui31IS" localSheetId="6">'Forma 7'!$D$134</definedName>
    <definedName name="VAS076_F_Verslovienetui31IS">'Forma 7'!$D$134</definedName>
    <definedName name="VAS076_F_Verslovienetui32ApskaitosVeikla" localSheetId="6">'Forma 7'!$E$134</definedName>
    <definedName name="VAS076_F_Verslovienetui32ApskaitosVeikla">'Forma 7'!$E$134</definedName>
    <definedName name="VAS076_F_Verslovienetui331GeriamojoVandens" localSheetId="6">'Forma 7'!$G$134</definedName>
    <definedName name="VAS076_F_Verslovienetui331GeriamojoVandens">'Forma 7'!$G$134</definedName>
    <definedName name="VAS076_F_Verslovienetui332GeriamojoVandens" localSheetId="6">'Forma 7'!$H$134</definedName>
    <definedName name="VAS076_F_Verslovienetui332GeriamojoVandens">'Forma 7'!$H$134</definedName>
    <definedName name="VAS076_F_Verslovienetui333GeriamojoVandens" localSheetId="6">'Forma 7'!$I$134</definedName>
    <definedName name="VAS076_F_Verslovienetui333GeriamojoVandens">'Forma 7'!$I$134</definedName>
    <definedName name="VAS076_F_Verslovienetui33IsViso" localSheetId="6">'Forma 7'!$F$134</definedName>
    <definedName name="VAS076_F_Verslovienetui33IsViso">'Forma 7'!$F$134</definedName>
    <definedName name="VAS076_F_Verslovienetui341NuotekuSurinkimas" localSheetId="6">'Forma 7'!$K$134</definedName>
    <definedName name="VAS076_F_Verslovienetui341NuotekuSurinkimas">'Forma 7'!$K$134</definedName>
    <definedName name="VAS076_F_Verslovienetui342NuotekuValymas" localSheetId="6">'Forma 7'!$L$134</definedName>
    <definedName name="VAS076_F_Verslovienetui342NuotekuValymas">'Forma 7'!$L$134</definedName>
    <definedName name="VAS076_F_Verslovienetui343NuotekuDumblo" localSheetId="6">'Forma 7'!$M$134</definedName>
    <definedName name="VAS076_F_Verslovienetui343NuotekuDumblo">'Forma 7'!$M$134</definedName>
    <definedName name="VAS076_F_Verslovienetui34IsViso" localSheetId="6">'Forma 7'!$J$134</definedName>
    <definedName name="VAS076_F_Verslovienetui34IsViso">'Forma 7'!$J$134</definedName>
    <definedName name="VAS076_F_Verslovienetui35PavirsiniuNuoteku" localSheetId="6">'Forma 7'!$N$134</definedName>
    <definedName name="VAS076_F_Verslovienetui35PavirsiniuNuoteku">'Forma 7'!$N$134</definedName>
    <definedName name="VAS076_F_Verslovienetui36KitosReguliuojamosios" localSheetId="6">'Forma 7'!$O$134</definedName>
    <definedName name="VAS076_F_Verslovienetui36KitosReguliuojamosios">'Forma 7'!$O$134</definedName>
    <definedName name="VAS076_F_Verslovienetui37KitosVeiklos" localSheetId="6">'Forma 7'!$P$134</definedName>
    <definedName name="VAS076_F_Verslovienetui37KitosVeiklos">'Forma 7'!$P$134</definedName>
    <definedName name="VAS077_D_Abonentaiirvar1" localSheetId="7">'Forma 8'!$C$81</definedName>
    <definedName name="VAS077_D_Abonentaiirvar1">'Forma 8'!$C$81</definedName>
    <definedName name="VAS077_D_Abonentaiirvar2" localSheetId="7">'Forma 8'!$C$82</definedName>
    <definedName name="VAS077_D_Abonentaiirvar2">'Forma 8'!$C$82</definedName>
    <definedName name="VAS077_D_Abonentaiirvar3" localSheetId="7">'Forma 8'!$C$83</definedName>
    <definedName name="VAS077_D_Abonentaiirvar3">'Forma 8'!$C$83</definedName>
    <definedName name="VAS077_D_Abonentaikurie1" localSheetId="7">'Forma 8'!$C$77</definedName>
    <definedName name="VAS077_D_Abonentaikurie1">'Forma 8'!$C$77</definedName>
    <definedName name="VAS077_D_Abonentaikurie2" localSheetId="7">'Forma 8'!$C$78</definedName>
    <definedName name="VAS077_D_Abonentaikurie2">'Forma 8'!$C$78</definedName>
    <definedName name="VAS077_D_Abonentaikurie3" localSheetId="7">'Forma 8'!$C$79</definedName>
    <definedName name="VAS077_D_Abonentaikurie3">'Forma 8'!$C$79</definedName>
    <definedName name="VAS077_D_Abonentams1" localSheetId="7">'Forma 8'!$C$21</definedName>
    <definedName name="VAS077_D_Abonentams1">'Forma 8'!$C$21</definedName>
    <definedName name="VAS077_D_Abonentamsuznu1" localSheetId="7">'Forma 8'!$C$45</definedName>
    <definedName name="VAS077_D_Abonentamsuznu1">'Forma 8'!$C$45</definedName>
    <definedName name="VAS077_D_Abonentamsuzsu1" localSheetId="7">'Forma 8'!$C$43</definedName>
    <definedName name="VAS077_D_Abonentamsuzsu1">'Forma 8'!$C$43</definedName>
    <definedName name="VAS077_D_Abonentamsuzva1" localSheetId="7">'Forma 8'!$C$44</definedName>
    <definedName name="VAS077_D_Abonentamsuzva1">'Forma 8'!$C$44</definedName>
    <definedName name="VAS077_D_Aptarnaujamuuk1" localSheetId="7">'Forma 8'!$C$68</definedName>
    <definedName name="VAS077_D_Aptarnaujamuuk1">'Forma 8'!$C$68</definedName>
    <definedName name="VAS077_D_Aptarnaujamuuk2" localSheetId="7">'Forma 8'!$C$76</definedName>
    <definedName name="VAS077_D_Aptarnaujamuuk2">'Forma 8'!$C$76</definedName>
    <definedName name="VAS077_D_Aptarnaujamuuk3" localSheetId="7">'Forma 8'!$C$80</definedName>
    <definedName name="VAS077_D_Aptarnaujamuuk3">'Forma 8'!$C$80</definedName>
    <definedName name="VAS077_D_AtaskaitinisLaikotarpis" localSheetId="7">'Forma 8'!$E$9</definedName>
    <definedName name="VAS077_D_AtaskaitinisLaikotarpis">'Forma 8'!$E$9</definedName>
    <definedName name="VAS077_D_Daugiabuciunam1" localSheetId="7">'Forma 8'!$C$28</definedName>
    <definedName name="VAS077_D_Daugiabuciunam1">'Forma 8'!$C$28</definedName>
    <definedName name="VAS077_D_Daugiabuciuose1" localSheetId="7">'Forma 8'!$C$18</definedName>
    <definedName name="VAS077_D_Daugiabuciuose1">'Forma 8'!$C$18</definedName>
    <definedName name="VAS077_D_Daugiabuciuose2" localSheetId="7">'Forma 8'!$C$40</definedName>
    <definedName name="VAS077_D_Daugiabuciuose2">'Forma 8'!$C$40</definedName>
    <definedName name="VAS077_D_Geriamasisvand1" localSheetId="7">'Forma 8'!$C$10</definedName>
    <definedName name="VAS077_D_Geriamasisvand1">'Forma 8'!$C$10</definedName>
    <definedName name="VAS077_D_Gyventojuskaic1" localSheetId="7">'Forma 8'!$C$66</definedName>
    <definedName name="VAS077_D_Gyventojuskaic1">'Forma 8'!$C$66</definedName>
    <definedName name="VAS077_D_Individualiuos1" localSheetId="7">'Forma 8'!$C$20</definedName>
    <definedName name="VAS077_D_Individualiuos1">'Forma 8'!$C$20</definedName>
    <definedName name="VAS077_D_Individualiuos2" localSheetId="7">'Forma 8'!$C$42</definedName>
    <definedName name="VAS077_D_Individualiuos2">'Forma 8'!$C$42</definedName>
    <definedName name="VAS077_D_Individualiuos3" localSheetId="7">'Forma 8'!$C$71</definedName>
    <definedName name="VAS077_D_Individualiuos3">'Forma 8'!$C$71</definedName>
    <definedName name="VAS077_D_Isgautopozemin1" localSheetId="7">'Forma 8'!$C$11</definedName>
    <definedName name="VAS077_D_Isgautopozemin1">'Forma 8'!$C$11</definedName>
    <definedName name="VAS077_D_Issioskaiciaus1" localSheetId="7">'Forma 8'!$C$14</definedName>
    <definedName name="VAS077_D_Issioskaiciaus1">'Forma 8'!$C$14</definedName>
    <definedName name="VAS077_D_Issioskaiciaus10" localSheetId="7">'Forma 8'!$C$50</definedName>
    <definedName name="VAS077_D_Issioskaiciaus10">'Forma 8'!$C$50</definedName>
    <definedName name="VAS077_D_Issioskaiciaus11" localSheetId="7">'Forma 8'!$C$62</definedName>
    <definedName name="VAS077_D_Issioskaiciaus11">'Forma 8'!$C$62</definedName>
    <definedName name="VAS077_D_Issioskaiciaus12" localSheetId="7">'Forma 8'!$C$70</definedName>
    <definedName name="VAS077_D_Issioskaiciaus12">'Forma 8'!$C$70</definedName>
    <definedName name="VAS077_D_Issioskaiciaus2" localSheetId="7">'Forma 8'!$C$15</definedName>
    <definedName name="VAS077_D_Issioskaiciaus2">'Forma 8'!$C$15</definedName>
    <definedName name="VAS077_D_Issioskaiciaus3" localSheetId="7">'Forma 8'!$C$19</definedName>
    <definedName name="VAS077_D_Issioskaiciaus3">'Forma 8'!$C$19</definedName>
    <definedName name="VAS077_D_Issioskaiciaus4" localSheetId="7">'Forma 8'!$C$22</definedName>
    <definedName name="VAS077_D_Issioskaiciaus4">'Forma 8'!$C$22</definedName>
    <definedName name="VAS077_D_Issioskaiciaus5" localSheetId="7">'Forma 8'!$C$26</definedName>
    <definedName name="VAS077_D_Issioskaiciaus5">'Forma 8'!$C$26</definedName>
    <definedName name="VAS077_D_Issioskaiciaus6" localSheetId="7">'Forma 8'!$C$30</definedName>
    <definedName name="VAS077_D_Issioskaiciaus6">'Forma 8'!$C$30</definedName>
    <definedName name="VAS077_D_Issioskaiciaus7" localSheetId="7">'Forma 8'!$C$33</definedName>
    <definedName name="VAS077_D_Issioskaiciaus7">'Forma 8'!$C$33</definedName>
    <definedName name="VAS077_D_Issioskaiciaus8" localSheetId="7">'Forma 8'!$C$41</definedName>
    <definedName name="VAS077_D_Issioskaiciaus8">'Forma 8'!$C$41</definedName>
    <definedName name="VAS077_D_Issioskaiciaus9" localSheetId="7">'Forma 8'!$C$48</definedName>
    <definedName name="VAS077_D_Issioskaiciaus9">'Forma 8'!$C$48</definedName>
    <definedName name="VAS077_D_Isvalytasbuiti1" localSheetId="7">'Forma 8'!$C$36</definedName>
    <definedName name="VAS077_D_Isvalytasbuiti1">'Forma 8'!$C$36</definedName>
    <definedName name="VAS077_D_Isvalytaspavir1" localSheetId="7">'Forma 8'!$C$55</definedName>
    <definedName name="VAS077_D_Isvalytaspavir1">'Forma 8'!$C$55</definedName>
    <definedName name="VAS077_D_Ivadinesirapsk1" localSheetId="7">'Forma 8'!$C$49</definedName>
    <definedName name="VAS077_D_Ivadinesirapsk1">'Forma 8'!$C$49</definedName>
    <definedName name="VAS077_D_Kitiukiosubjek1" localSheetId="7">'Forma 8'!$C$75</definedName>
    <definedName name="VAS077_D_Kitiukiosubjek1">'Forma 8'!$C$75</definedName>
    <definedName name="VAS077_D_Namuukiuskaici1" localSheetId="7">'Forma 8'!$C$67</definedName>
    <definedName name="VAS077_D_Namuukiuskaici1">'Forma 8'!$C$67</definedName>
    <definedName name="VAS077_D_Neapmoketaspav1" localSheetId="7">'Forma 8'!$C$59</definedName>
    <definedName name="VAS077_D_Neapmoketaspav1">'Forma 8'!$C$59</definedName>
    <definedName name="VAS077_D_Neapmoketaspav2" localSheetId="7">'Forma 8'!$C$64</definedName>
    <definedName name="VAS077_D_Neapmoketaspav2">'Forma 8'!$C$64</definedName>
    <definedName name="VAS077_D_Neapskaitytasb1" localSheetId="7">'Forma 8'!$C$47</definedName>
    <definedName name="VAS077_D_Neapskaitytasb1">'Forma 8'!$C$47</definedName>
    <definedName name="VAS077_D_Neapskaitytasv1" localSheetId="7">'Forma 8'!$C$25</definedName>
    <definedName name="VAS077_D_Neapskaitytasv1">'Forma 8'!$C$25</definedName>
    <definedName name="VAS077_D_Neapskaitytasv2" localSheetId="7">'Forma 8'!$C$61</definedName>
    <definedName name="VAS077_D_Neapskaitytasv2">'Forma 8'!$C$61</definedName>
    <definedName name="VAS077_D_Neapskaitytubu1" localSheetId="7">'Forma 8'!$C$63</definedName>
    <definedName name="VAS077_D_Neapskaitytubu1">'Forma 8'!$C$63</definedName>
    <definedName name="VAS077_D_Netektys1" localSheetId="7">'Forma 8'!$C$60</definedName>
    <definedName name="VAS077_D_Netektys1">'Forma 8'!$C$60</definedName>
    <definedName name="VAS077_D_Nuotekos1" localSheetId="7">'Forma 8'!$C$31</definedName>
    <definedName name="VAS077_D_Nuotekos1">'Forma 8'!$C$31</definedName>
    <definedName name="VAS077_D_Paruostogeriam1" localSheetId="7">'Forma 8'!$C$12</definedName>
    <definedName name="VAS077_D_Paruostogeriam1">'Forma 8'!$C$12</definedName>
    <definedName name="VAS077_D_Patiektogeriam1" localSheetId="7">'Forma 8'!$C$13</definedName>
    <definedName name="VAS077_D_Patiektogeriam1">'Forma 8'!$C$13</definedName>
    <definedName name="VAS077_D_Pavirsinesnuot1" localSheetId="7">'Forma 8'!$C$51</definedName>
    <definedName name="VAS077_D_Pavirsinesnuot1">'Forma 8'!$C$51</definedName>
    <definedName name="VAS077_D_Perpumpuotasbu1" localSheetId="7">'Forma 8'!$C$35</definedName>
    <definedName name="VAS077_D_Perpumpuotasbu1">'Forma 8'!$C$35</definedName>
    <definedName name="VAS077_D_Realizuotasbui1" localSheetId="7">'Forma 8'!$C$38</definedName>
    <definedName name="VAS077_D_Realizuotasbui1">'Forma 8'!$C$38</definedName>
    <definedName name="VAS077_D_Realizuotasger1" localSheetId="7">'Forma 8'!$C$16</definedName>
    <definedName name="VAS077_D_Realizuotasger1">'Forma 8'!$C$16</definedName>
    <definedName name="VAS077_D_Realizuotaspav1" localSheetId="7">'Forma 8'!$C$56</definedName>
    <definedName name="VAS077_D_Realizuotaspav1">'Forma 8'!$C$56</definedName>
    <definedName name="VAS077_D_Sezoniniamsabo1" localSheetId="7">'Forma 8'!$C$23</definedName>
    <definedName name="VAS077_D_Sezoniniamsabo1">'Forma 8'!$C$23</definedName>
    <definedName name="VAS077_D_Sezoniniamsabo2" localSheetId="7">'Forma 8'!$C$46</definedName>
    <definedName name="VAS077_D_Sezoniniamsabo2">'Forma 8'!$C$46</definedName>
    <definedName name="VAS077_D_Skirtumasdaugi1" localSheetId="7">'Forma 8'!$C$29</definedName>
    <definedName name="VAS077_D_Skirtumasdaugi1">'Forma 8'!$C$29</definedName>
    <definedName name="VAS077_D_Surenkamuaseni1" localSheetId="7">'Forma 8'!$C$34</definedName>
    <definedName name="VAS077_D_Surenkamuaseni1">'Forma 8'!$C$34</definedName>
    <definedName name="VAS077_D_Surinktaatskir1" localSheetId="7">'Forma 8'!$C$54</definedName>
    <definedName name="VAS077_D_Surinktaatskir1">'Forma 8'!$C$54</definedName>
    <definedName name="VAS077_D_Surinktaatskir2" localSheetId="7">'Forma 8'!$C$58</definedName>
    <definedName name="VAS077_D_Surinktaatskir2">'Forma 8'!$C$58</definedName>
    <definedName name="VAS077_D_Surinktabuitin1" localSheetId="7">'Forma 8'!$C$32</definedName>
    <definedName name="VAS077_D_Surinktabuitin1">'Forma 8'!$C$32</definedName>
    <definedName name="VAS077_D_Surinktamisriu1" localSheetId="7">'Forma 8'!$C$53</definedName>
    <definedName name="VAS077_D_Surinktamisriu1">'Forma 8'!$C$53</definedName>
    <definedName name="VAS077_D_Surinktamisriu2" localSheetId="7">'Forma 8'!$C$57</definedName>
    <definedName name="VAS077_D_Surinktamisriu2">'Forma 8'!$C$57</definedName>
    <definedName name="VAS077_D_Surinktapavirs1" localSheetId="7">'Forma 8'!$C$52</definedName>
    <definedName name="VAS077_D_Surinktapavirs1">'Forma 8'!$C$52</definedName>
    <definedName name="VAS077_D_Sutvarkytasdum1" localSheetId="7">'Forma 8'!$C$37</definedName>
    <definedName name="VAS077_D_Sutvarkytasdum1">'Forma 8'!$C$37</definedName>
    <definedName name="VAS077_D_Tiekimotinkluo1" localSheetId="7">'Forma 8'!$C$27</definedName>
    <definedName name="VAS077_D_Tiekimotinkluo1">'Forma 8'!$C$27</definedName>
    <definedName name="VAS077_D_Vandenskiekiss1" localSheetId="7">'Forma 8'!$C$24</definedName>
    <definedName name="VAS077_D_Vandenskiekiss1">'Forma 8'!$C$24</definedName>
    <definedName name="VAS077_D_Vartotojai1" localSheetId="7">'Forma 8'!$C$65</definedName>
    <definedName name="VAS077_D_Vartotojai1">'Forma 8'!$C$65</definedName>
    <definedName name="VAS077_D_Vartotojaikuri1" localSheetId="7">'Forma 8'!$C$69</definedName>
    <definedName name="VAS077_D_Vartotojaikuri1">'Forma 8'!$C$69</definedName>
    <definedName name="VAS077_D_Vartotojaikuri2" localSheetId="7">'Forma 8'!$C$72</definedName>
    <definedName name="VAS077_D_Vartotojaikuri2">'Forma 8'!$C$72</definedName>
    <definedName name="VAS077_D_Vartotojaikuri3" localSheetId="7">'Forma 8'!$C$73</definedName>
    <definedName name="VAS077_D_Vartotojaikuri3">'Forma 8'!$C$73</definedName>
    <definedName name="VAS077_D_Vartotojaikuri4" localSheetId="7">'Forma 8'!$C$74</definedName>
    <definedName name="VAS077_D_Vartotojaikuri4">'Forma 8'!$C$74</definedName>
    <definedName name="VAS077_D_Vartotojams1" localSheetId="7">'Forma 8'!$C$17</definedName>
    <definedName name="VAS077_D_Vartotojams1">'Forma 8'!$C$17</definedName>
    <definedName name="VAS077_D_Vartotojamsuzs1" localSheetId="7">'Forma 8'!$C$39</definedName>
    <definedName name="VAS077_D_Vartotojamsuzs1">'Forma 8'!$C$39</definedName>
    <definedName name="VAS077_F_Abonentaiirvar1AtaskaitinisLaikotarpis" localSheetId="7">'Forma 8'!$E$81</definedName>
    <definedName name="VAS077_F_Abonentaiirvar1AtaskaitinisLaikotarpis">'Forma 8'!$E$81</definedName>
    <definedName name="VAS077_F_Abonentaiirvar2AtaskaitinisLaikotarpis" localSheetId="7">'Forma 8'!$E$82</definedName>
    <definedName name="VAS077_F_Abonentaiirvar2AtaskaitinisLaikotarpis">'Forma 8'!$E$82</definedName>
    <definedName name="VAS077_F_Abonentaiirvar3AtaskaitinisLaikotarpis" localSheetId="7">'Forma 8'!$E$83</definedName>
    <definedName name="VAS077_F_Abonentaiirvar3AtaskaitinisLaikotarpis">'Forma 8'!$E$83</definedName>
    <definedName name="VAS077_F_Abonentaikurie1AtaskaitinisLaikotarpis" localSheetId="7">'Forma 8'!$E$77</definedName>
    <definedName name="VAS077_F_Abonentaikurie1AtaskaitinisLaikotarpis">'Forma 8'!$E$77</definedName>
    <definedName name="VAS077_F_Abonentaikurie2AtaskaitinisLaikotarpis" localSheetId="7">'Forma 8'!$E$78</definedName>
    <definedName name="VAS077_F_Abonentaikurie2AtaskaitinisLaikotarpis">'Forma 8'!$E$78</definedName>
    <definedName name="VAS077_F_Abonentaikurie3AtaskaitinisLaikotarpis" localSheetId="7">'Forma 8'!$E$79</definedName>
    <definedName name="VAS077_F_Abonentaikurie3AtaskaitinisLaikotarpis">'Forma 8'!$E$79</definedName>
    <definedName name="VAS077_F_Abonentams1AtaskaitinisLaikotarpis" localSheetId="7">'Forma 8'!$E$21</definedName>
    <definedName name="VAS077_F_Abonentams1AtaskaitinisLaikotarpis">'Forma 8'!$E$21</definedName>
    <definedName name="VAS077_F_Abonentamsuznu1AtaskaitinisLaikotarpis" localSheetId="7">'Forma 8'!$E$45</definedName>
    <definedName name="VAS077_F_Abonentamsuznu1AtaskaitinisLaikotarpis">'Forma 8'!$E$45</definedName>
    <definedName name="VAS077_F_Abonentamsuzsu1AtaskaitinisLaikotarpis" localSheetId="7">'Forma 8'!$E$43</definedName>
    <definedName name="VAS077_F_Abonentamsuzsu1AtaskaitinisLaikotarpis">'Forma 8'!$E$43</definedName>
    <definedName name="VAS077_F_Abonentamsuzva1AtaskaitinisLaikotarpis" localSheetId="7">'Forma 8'!$E$44</definedName>
    <definedName name="VAS077_F_Abonentamsuzva1AtaskaitinisLaikotarpis">'Forma 8'!$E$44</definedName>
    <definedName name="VAS077_F_Aptarnaujamuuk1AtaskaitinisLaikotarpis" localSheetId="7">'Forma 8'!$E$68</definedName>
    <definedName name="VAS077_F_Aptarnaujamuuk1AtaskaitinisLaikotarpis">'Forma 8'!$E$68</definedName>
    <definedName name="VAS077_F_Aptarnaujamuuk2AtaskaitinisLaikotarpis" localSheetId="7">'Forma 8'!$E$76</definedName>
    <definedName name="VAS077_F_Aptarnaujamuuk2AtaskaitinisLaikotarpis">'Forma 8'!$E$76</definedName>
    <definedName name="VAS077_F_Aptarnaujamuuk3AtaskaitinisLaikotarpis" localSheetId="7">'Forma 8'!$E$80</definedName>
    <definedName name="VAS077_F_Aptarnaujamuuk3AtaskaitinisLaikotarpis">'Forma 8'!$E$80</definedName>
    <definedName name="VAS077_F_Daugiabuciunam1AtaskaitinisLaikotarpis" localSheetId="7">'Forma 8'!$E$28</definedName>
    <definedName name="VAS077_F_Daugiabuciunam1AtaskaitinisLaikotarpis">'Forma 8'!$E$28</definedName>
    <definedName name="VAS077_F_Daugiabuciuose1AtaskaitinisLaikotarpis" localSheetId="7">'Forma 8'!$E$18</definedName>
    <definedName name="VAS077_F_Daugiabuciuose1AtaskaitinisLaikotarpis">'Forma 8'!$E$18</definedName>
    <definedName name="VAS077_F_Daugiabuciuose2AtaskaitinisLaikotarpis" localSheetId="7">'Forma 8'!$E$40</definedName>
    <definedName name="VAS077_F_Daugiabuciuose2AtaskaitinisLaikotarpis">'Forma 8'!$E$40</definedName>
    <definedName name="VAS077_F_Gyventojuskaic1AtaskaitinisLaikotarpis" localSheetId="7">'Forma 8'!$E$66</definedName>
    <definedName name="VAS077_F_Gyventojuskaic1AtaskaitinisLaikotarpis">'Forma 8'!$E$66</definedName>
    <definedName name="VAS077_F_Individualiuos1AtaskaitinisLaikotarpis" localSheetId="7">'Forma 8'!$E$20</definedName>
    <definedName name="VAS077_F_Individualiuos1AtaskaitinisLaikotarpis">'Forma 8'!$E$20</definedName>
    <definedName name="VAS077_F_Individualiuos2AtaskaitinisLaikotarpis" localSheetId="7">'Forma 8'!$E$42</definedName>
    <definedName name="VAS077_F_Individualiuos2AtaskaitinisLaikotarpis">'Forma 8'!$E$42</definedName>
    <definedName name="VAS077_F_Individualiuos3AtaskaitinisLaikotarpis" localSheetId="7">'Forma 8'!$E$71</definedName>
    <definedName name="VAS077_F_Individualiuos3AtaskaitinisLaikotarpis">'Forma 8'!$E$71</definedName>
    <definedName name="VAS077_F_Isgautopozemin1AtaskaitinisLaikotarpis" localSheetId="7">'Forma 8'!$E$11</definedName>
    <definedName name="VAS077_F_Isgautopozemin1AtaskaitinisLaikotarpis">'Forma 8'!$E$11</definedName>
    <definedName name="VAS077_F_Issioskaiciaus10AtaskaitinisLaikotarpis" localSheetId="7">'Forma 8'!$E$50</definedName>
    <definedName name="VAS077_F_Issioskaiciaus10AtaskaitinisLaikotarpis">'Forma 8'!$E$50</definedName>
    <definedName name="VAS077_F_Issioskaiciaus11AtaskaitinisLaikotarpis" localSheetId="7">'Forma 8'!$E$62</definedName>
    <definedName name="VAS077_F_Issioskaiciaus11AtaskaitinisLaikotarpis">'Forma 8'!$E$62</definedName>
    <definedName name="VAS077_F_Issioskaiciaus12AtaskaitinisLaikotarpis" localSheetId="7">'Forma 8'!$E$70</definedName>
    <definedName name="VAS077_F_Issioskaiciaus12AtaskaitinisLaikotarpis">'Forma 8'!$E$70</definedName>
    <definedName name="VAS077_F_Issioskaiciaus1AtaskaitinisLaikotarpis" localSheetId="7">'Forma 8'!$E$14</definedName>
    <definedName name="VAS077_F_Issioskaiciaus1AtaskaitinisLaikotarpis">'Forma 8'!$E$14</definedName>
    <definedName name="VAS077_F_Issioskaiciaus2AtaskaitinisLaikotarpis" localSheetId="7">'Forma 8'!$E$15</definedName>
    <definedName name="VAS077_F_Issioskaiciaus2AtaskaitinisLaikotarpis">'Forma 8'!$E$15</definedName>
    <definedName name="VAS077_F_Issioskaiciaus3AtaskaitinisLaikotarpis" localSheetId="7">'Forma 8'!$E$19</definedName>
    <definedName name="VAS077_F_Issioskaiciaus3AtaskaitinisLaikotarpis">'Forma 8'!$E$19</definedName>
    <definedName name="VAS077_F_Issioskaiciaus4AtaskaitinisLaikotarpis" localSheetId="7">'Forma 8'!$E$22</definedName>
    <definedName name="VAS077_F_Issioskaiciaus4AtaskaitinisLaikotarpis">'Forma 8'!$E$22</definedName>
    <definedName name="VAS077_F_Issioskaiciaus5AtaskaitinisLaikotarpis" localSheetId="7">'Forma 8'!$E$26</definedName>
    <definedName name="VAS077_F_Issioskaiciaus5AtaskaitinisLaikotarpis">'Forma 8'!$E$26</definedName>
    <definedName name="VAS077_F_Issioskaiciaus6AtaskaitinisLaikotarpis" localSheetId="7">'Forma 8'!$E$30</definedName>
    <definedName name="VAS077_F_Issioskaiciaus6AtaskaitinisLaikotarpis">'Forma 8'!$E$30</definedName>
    <definedName name="VAS077_F_Issioskaiciaus7AtaskaitinisLaikotarpis" localSheetId="7">'Forma 8'!$E$33</definedName>
    <definedName name="VAS077_F_Issioskaiciaus7AtaskaitinisLaikotarpis">'Forma 8'!$E$33</definedName>
    <definedName name="VAS077_F_Issioskaiciaus8AtaskaitinisLaikotarpis" localSheetId="7">'Forma 8'!$E$41</definedName>
    <definedName name="VAS077_F_Issioskaiciaus8AtaskaitinisLaikotarpis">'Forma 8'!$E$41</definedName>
    <definedName name="VAS077_F_Issioskaiciaus9AtaskaitinisLaikotarpis" localSheetId="7">'Forma 8'!$E$48</definedName>
    <definedName name="VAS077_F_Issioskaiciaus9AtaskaitinisLaikotarpis">'Forma 8'!$E$48</definedName>
    <definedName name="VAS077_F_Isvalytasbuiti1AtaskaitinisLaikotarpis" localSheetId="7">'Forma 8'!$E$36</definedName>
    <definedName name="VAS077_F_Isvalytasbuiti1AtaskaitinisLaikotarpis">'Forma 8'!$E$36</definedName>
    <definedName name="VAS077_F_Isvalytaspavir1AtaskaitinisLaikotarpis" localSheetId="7">'Forma 8'!$E$55</definedName>
    <definedName name="VAS077_F_Isvalytaspavir1AtaskaitinisLaikotarpis">'Forma 8'!$E$55</definedName>
    <definedName name="VAS077_F_Ivadinesirapsk1AtaskaitinisLaikotarpis" localSheetId="7">'Forma 8'!$E$49</definedName>
    <definedName name="VAS077_F_Ivadinesirapsk1AtaskaitinisLaikotarpis">'Forma 8'!$E$49</definedName>
    <definedName name="VAS077_F_Kitiukiosubjek1AtaskaitinisLaikotarpis" localSheetId="7">'Forma 8'!$E$75</definedName>
    <definedName name="VAS077_F_Kitiukiosubjek1AtaskaitinisLaikotarpis">'Forma 8'!$E$75</definedName>
    <definedName name="VAS077_F_Namuukiuskaici1AtaskaitinisLaikotarpis" localSheetId="7">'Forma 8'!$E$67</definedName>
    <definedName name="VAS077_F_Namuukiuskaici1AtaskaitinisLaikotarpis">'Forma 8'!$E$67</definedName>
    <definedName name="VAS077_F_Neapmoketaspav1AtaskaitinisLaikotarpis" localSheetId="7">'Forma 8'!$E$59</definedName>
    <definedName name="VAS077_F_Neapmoketaspav1AtaskaitinisLaikotarpis">'Forma 8'!$E$59</definedName>
    <definedName name="VAS077_F_Neapmoketaspav2AtaskaitinisLaikotarpis" localSheetId="7">'Forma 8'!$E$64</definedName>
    <definedName name="VAS077_F_Neapmoketaspav2AtaskaitinisLaikotarpis">'Forma 8'!$E$64</definedName>
    <definedName name="VAS077_F_Neapskaitytasb1AtaskaitinisLaikotarpis" localSheetId="7">'Forma 8'!$E$47</definedName>
    <definedName name="VAS077_F_Neapskaitytasb1AtaskaitinisLaikotarpis">'Forma 8'!$E$47</definedName>
    <definedName name="VAS077_F_Neapskaitytasv1AtaskaitinisLaikotarpis" localSheetId="7">'Forma 8'!$E$25</definedName>
    <definedName name="VAS077_F_Neapskaitytasv1AtaskaitinisLaikotarpis">'Forma 8'!$E$25</definedName>
    <definedName name="VAS077_F_Neapskaitytasv2AtaskaitinisLaikotarpis" localSheetId="7">'Forma 8'!$E$61</definedName>
    <definedName name="VAS077_F_Neapskaitytasv2AtaskaitinisLaikotarpis">'Forma 8'!$E$61</definedName>
    <definedName name="VAS077_F_Neapskaitytubu1AtaskaitinisLaikotarpis" localSheetId="7">'Forma 8'!$E$63</definedName>
    <definedName name="VAS077_F_Neapskaitytubu1AtaskaitinisLaikotarpis">'Forma 8'!$E$63</definedName>
    <definedName name="VAS077_F_Paruostogeriam1AtaskaitinisLaikotarpis" localSheetId="7">'Forma 8'!$E$12</definedName>
    <definedName name="VAS077_F_Paruostogeriam1AtaskaitinisLaikotarpis">'Forma 8'!$E$12</definedName>
    <definedName name="VAS077_F_Patiektogeriam1AtaskaitinisLaikotarpis" localSheetId="7">'Forma 8'!$E$13</definedName>
    <definedName name="VAS077_F_Patiektogeriam1AtaskaitinisLaikotarpis">'Forma 8'!$E$13</definedName>
    <definedName name="VAS077_F_Perpumpuotasbu1AtaskaitinisLaikotarpis" localSheetId="7">'Forma 8'!$E$35</definedName>
    <definedName name="VAS077_F_Perpumpuotasbu1AtaskaitinisLaikotarpis">'Forma 8'!$E$35</definedName>
    <definedName name="VAS077_F_Realizuotasbui1AtaskaitinisLaikotarpis" localSheetId="7">'Forma 8'!$E$38</definedName>
    <definedName name="VAS077_F_Realizuotasbui1AtaskaitinisLaikotarpis">'Forma 8'!$E$38</definedName>
    <definedName name="VAS077_F_Realizuotasger1AtaskaitinisLaikotarpis" localSheetId="7">'Forma 8'!$E$16</definedName>
    <definedName name="VAS077_F_Realizuotasger1AtaskaitinisLaikotarpis">'Forma 8'!$E$16</definedName>
    <definedName name="VAS077_F_Realizuotaspav1AtaskaitinisLaikotarpis" localSheetId="7">'Forma 8'!$E$56</definedName>
    <definedName name="VAS077_F_Realizuotaspav1AtaskaitinisLaikotarpis">'Forma 8'!$E$56</definedName>
    <definedName name="VAS077_F_Sezoniniamsabo1AtaskaitinisLaikotarpis" localSheetId="7">'Forma 8'!$E$23</definedName>
    <definedName name="VAS077_F_Sezoniniamsabo1AtaskaitinisLaikotarpis">'Forma 8'!$E$23</definedName>
    <definedName name="VAS077_F_Sezoniniamsabo2AtaskaitinisLaikotarpis" localSheetId="7">'Forma 8'!$E$46</definedName>
    <definedName name="VAS077_F_Sezoniniamsabo2AtaskaitinisLaikotarpis">'Forma 8'!$E$46</definedName>
    <definedName name="VAS077_F_Skirtumasdaugi1AtaskaitinisLaikotarpis" localSheetId="7">'Forma 8'!$E$29</definedName>
    <definedName name="VAS077_F_Skirtumasdaugi1AtaskaitinisLaikotarpis">'Forma 8'!$E$29</definedName>
    <definedName name="VAS077_F_Surenkamuaseni1AtaskaitinisLaikotarpis" localSheetId="7">'Forma 8'!$E$34</definedName>
    <definedName name="VAS077_F_Surenkamuaseni1AtaskaitinisLaikotarpis">'Forma 8'!$E$34</definedName>
    <definedName name="VAS077_F_Surinktaatskir1AtaskaitinisLaikotarpis" localSheetId="7">'Forma 8'!$E$54</definedName>
    <definedName name="VAS077_F_Surinktaatskir1AtaskaitinisLaikotarpis">'Forma 8'!$E$54</definedName>
    <definedName name="VAS077_F_Surinktaatskir2AtaskaitinisLaikotarpis" localSheetId="7">'Forma 8'!$E$58</definedName>
    <definedName name="VAS077_F_Surinktaatskir2AtaskaitinisLaikotarpis">'Forma 8'!$E$58</definedName>
    <definedName name="VAS077_F_Surinktabuitin1AtaskaitinisLaikotarpis" localSheetId="7">'Forma 8'!$E$32</definedName>
    <definedName name="VAS077_F_Surinktabuitin1AtaskaitinisLaikotarpis">'Forma 8'!$E$32</definedName>
    <definedName name="VAS077_F_Surinktamisriu1AtaskaitinisLaikotarpis" localSheetId="7">'Forma 8'!$E$53</definedName>
    <definedName name="VAS077_F_Surinktamisriu1AtaskaitinisLaikotarpis">'Forma 8'!$E$53</definedName>
    <definedName name="VAS077_F_Surinktamisriu2AtaskaitinisLaikotarpis" localSheetId="7">'Forma 8'!$E$57</definedName>
    <definedName name="VAS077_F_Surinktamisriu2AtaskaitinisLaikotarpis">'Forma 8'!$E$57</definedName>
    <definedName name="VAS077_F_Surinktapavirs1AtaskaitinisLaikotarpis" localSheetId="7">'Forma 8'!$E$52</definedName>
    <definedName name="VAS077_F_Surinktapavirs1AtaskaitinisLaikotarpis">'Forma 8'!$E$52</definedName>
    <definedName name="VAS077_F_Sutvarkytasdum1AtaskaitinisLaikotarpis" localSheetId="7">'Forma 8'!$E$37</definedName>
    <definedName name="VAS077_F_Sutvarkytasdum1AtaskaitinisLaikotarpis">'Forma 8'!$E$37</definedName>
    <definedName name="VAS077_F_Tiekimotinkluo1AtaskaitinisLaikotarpis" localSheetId="7">'Forma 8'!$E$27</definedName>
    <definedName name="VAS077_F_Tiekimotinkluo1AtaskaitinisLaikotarpis">'Forma 8'!$E$27</definedName>
    <definedName name="VAS077_F_Vandenskiekiss1AtaskaitinisLaikotarpis" localSheetId="7">'Forma 8'!$E$24</definedName>
    <definedName name="VAS077_F_Vandenskiekiss1AtaskaitinisLaikotarpis">'Forma 8'!$E$24</definedName>
    <definedName name="VAS077_F_Vartotojaikuri1AtaskaitinisLaikotarpis" localSheetId="7">'Forma 8'!$E$69</definedName>
    <definedName name="VAS077_F_Vartotojaikuri1AtaskaitinisLaikotarpis">'Forma 8'!$E$69</definedName>
    <definedName name="VAS077_F_Vartotojaikuri2AtaskaitinisLaikotarpis" localSheetId="7">'Forma 8'!$E$72</definedName>
    <definedName name="VAS077_F_Vartotojaikuri2AtaskaitinisLaikotarpis">'Forma 8'!$E$72</definedName>
    <definedName name="VAS077_F_Vartotojaikuri3AtaskaitinisLaikotarpis" localSheetId="7">'Forma 8'!$E$73</definedName>
    <definedName name="VAS077_F_Vartotojaikuri3AtaskaitinisLaikotarpis">'Forma 8'!$E$73</definedName>
    <definedName name="VAS077_F_Vartotojaikuri4AtaskaitinisLaikotarpis" localSheetId="7">'Forma 8'!$E$74</definedName>
    <definedName name="VAS077_F_Vartotojaikuri4AtaskaitinisLaikotarpis">'Forma 8'!$E$74</definedName>
    <definedName name="VAS077_F_Vartotojams1AtaskaitinisLaikotarpis" localSheetId="7">'Forma 8'!$E$17</definedName>
    <definedName name="VAS077_F_Vartotojams1AtaskaitinisLaikotarpis">'Forma 8'!$E$17</definedName>
    <definedName name="VAS077_F_Vartotojamsuzs1AtaskaitinisLaikotarpis" localSheetId="7">'Forma 8'!$E$39</definedName>
    <definedName name="VAS077_F_Vartotojamsuzs1AtaskaitinisLaikotarpis">'Forma 8'!$E$39</definedName>
    <definedName name="VAS078_D_Abonentinestar1" localSheetId="8">'Forma 9'!$C$193</definedName>
    <definedName name="VAS078_D_Abonentinestar1">'Forma 9'!$C$193</definedName>
    <definedName name="VAS078_D_Abonentuskaici1" localSheetId="8">'Forma 9'!$C$86</definedName>
    <definedName name="VAS078_D_Abonentuskaici1">'Forma 9'!$C$86</definedName>
    <definedName name="VAS078_D_Abonentuskaiti1" localSheetId="8">'Forma 9'!$C$72</definedName>
    <definedName name="VAS078_D_Abonentuskaiti1">'Forma 9'!$C$72</definedName>
    <definedName name="VAS078_D_Administracijo1" localSheetId="8">'Forma 9'!$C$194</definedName>
    <definedName name="VAS078_D_Administracijo1">'Forma 9'!$C$194</definedName>
    <definedName name="VAS078_D_Anaerobiniuiap1" localSheetId="8">'Forma 9'!$C$156</definedName>
    <definedName name="VAS078_D_Anaerobiniuiap1">'Forma 9'!$C$156</definedName>
    <definedName name="VAS078_D_Anaerobiskaiap1" localSheetId="8">'Forma 9'!$C$160</definedName>
    <definedName name="VAS078_D_Anaerobiskaiap1">'Forma 9'!$C$160</definedName>
    <definedName name="VAS078_D_Anaerobiskaiap2" localSheetId="8">'Forma 9'!$C$161</definedName>
    <definedName name="VAS078_D_Anaerobiskaiap2">'Forma 9'!$C$161</definedName>
    <definedName name="VAS078_D_Asenizacinesma1" localSheetId="8">'Forma 9'!$C$187</definedName>
    <definedName name="VAS078_D_Asenizacinesma1">'Forma 9'!$C$187</definedName>
    <definedName name="VAS078_D_AtaskaitinisLaikotarpis" localSheetId="8">'Forma 9'!$E$9</definedName>
    <definedName name="VAS078_D_AtaskaitinisLaikotarpis">'Forma 9'!$E$9</definedName>
    <definedName name="VAS078_D_Atitekanciunuo1" localSheetId="8">'Forma 9'!$C$111</definedName>
    <definedName name="VAS078_D_Atitekanciunuo1">'Forma 9'!$C$111</definedName>
    <definedName name="VAS078_D_Atitekanciupav1" localSheetId="8">'Forma 9'!$C$135</definedName>
    <definedName name="VAS078_D_Atitekanciupav1">'Forma 9'!$C$135</definedName>
    <definedName name="VAS078_D_Aukioprojektin1" localSheetId="8">'Forma 9'!$C$10</definedName>
    <definedName name="VAS078_D_Aukioprojektin1">'Forma 9'!$C$10</definedName>
    <definedName name="VAS078_D_Azotasn1" localSheetId="8">'Forma 9'!$C$115</definedName>
    <definedName name="VAS078_D_Azotasn1">'Forma 9'!$C$115</definedName>
    <definedName name="VAS078_D_Azotasn2" localSheetId="8">'Forma 9'!$C$121</definedName>
    <definedName name="VAS078_D_Azotasn2">'Forma 9'!$C$121</definedName>
    <definedName name="VAS078_D_Beslegeseirkit1" localSheetId="8">'Forma 9'!$C$40</definedName>
    <definedName name="VAS078_D_Beslegeseirkit1">'Forma 9'!$C$40</definedName>
    <definedName name="VAS078_D_Bgeriamojovand1" localSheetId="8">'Forma 9'!$C$31</definedName>
    <definedName name="VAS078_D_Bgeriamojovand1">'Forma 9'!$C$31</definedName>
    <definedName name="VAS078_D_Biologiniosume1" localSheetId="8">'Forma 9'!$C$104</definedName>
    <definedName name="VAS078_D_Biologiniosume1">'Forma 9'!$C$104</definedName>
    <definedName name="VAS078_D_Bokstuskaicius1" localSheetId="8">'Forma 9'!$C$50</definedName>
    <definedName name="VAS078_D_Bokstuskaicius1">'Forma 9'!$C$50</definedName>
    <definedName name="VAS078_D_Cgeriamojovand1" localSheetId="8">'Forma 9'!$C$35</definedName>
    <definedName name="VAS078_D_Cgeriamojovand1">'Forma 9'!$C$35</definedName>
    <definedName name="VAS078_D_Chloru1" localSheetId="8">'Forma 9'!$C$48</definedName>
    <definedName name="VAS078_D_Chloru1">'Forma 9'!$C$48</definedName>
    <definedName name="VAS078_D_Darbomasinuiri1" localSheetId="8">'Forma 9'!$C$134</definedName>
    <definedName name="VAS078_D_Darbomasinuiri1">'Forma 9'!$C$134</definedName>
    <definedName name="VAS078_D_Daugiabuciunam2" localSheetId="8">'Forma 9'!$C$66</definedName>
    <definedName name="VAS078_D_Daugiabuciunam2">'Forma 9'!$C$66</definedName>
    <definedName name="VAS078_D_Daugiabuciuose3" localSheetId="8">'Forma 9'!$C$71</definedName>
    <definedName name="VAS078_D_Daugiabuciuose3">'Forma 9'!$C$71</definedName>
    <definedName name="VAS078_D_Denitrifikacij1" localSheetId="8">'Forma 9'!$C$106</definedName>
    <definedName name="VAS078_D_Denitrifikacij1">'Forma 9'!$C$106</definedName>
    <definedName name="VAS078_D_Dezinfekavimoi1" localSheetId="8">'Forma 9'!$C$45</definedName>
    <definedName name="VAS078_D_Dezinfekavimoi1">'Forma 9'!$C$45</definedName>
    <definedName name="VAS078_D_Dezinfekuotoch1" localSheetId="8">'Forma 9'!$C$49</definedName>
    <definedName name="VAS078_D_Dezinfekuotoch1">'Forma 9'!$C$49</definedName>
    <definedName name="VAS078_D_Dezinfekuotona1" localSheetId="8">'Forma 9'!$C$47</definedName>
    <definedName name="VAS078_D_Dezinfekuotona1">'Forma 9'!$C$47</definedName>
    <definedName name="VAS078_D_Dezinfekuotova1" localSheetId="8">'Forma 9'!$C$44</definedName>
    <definedName name="VAS078_D_Dezinfekuotova1">'Forma 9'!$C$44</definedName>
    <definedName name="VAS078_D_Dgeriamojovand1" localSheetId="8">'Forma 9'!$C$57</definedName>
    <definedName name="VAS078_D_Dgeriamojovand1">'Forma 9'!$C$57</definedName>
    <definedName name="VAS078_D_Dumblokiekisde1" localSheetId="8">'Forma 9'!$C$124</definedName>
    <definedName name="VAS078_D_Dumblokiekisde1">'Forma 9'!$C$124</definedName>
    <definedName name="VAS078_D_Dumblokiekisde2" localSheetId="8">'Forma 9'!$C$125</definedName>
    <definedName name="VAS078_D_Dumblokiekisde2">'Forma 9'!$C$125</definedName>
    <definedName name="VAS078_D_Dumblokiekisde3" localSheetId="8">'Forma 9'!$C$126</definedName>
    <definedName name="VAS078_D_Dumblokiekisde3">'Forma 9'!$C$126</definedName>
    <definedName name="VAS078_D_Dumblokiekisde4" localSheetId="8">'Forma 9'!$C$127</definedName>
    <definedName name="VAS078_D_Dumblokiekisde4">'Forma 9'!$C$127</definedName>
    <definedName name="VAS078_D_Enuotekusurink1" localSheetId="8">'Forma 9'!$C$75</definedName>
    <definedName name="VAS078_D_Enuotekusurink1">'Forma 9'!$C$75</definedName>
    <definedName name="VAS078_D_Filtracijoslau1" localSheetId="8">'Forma 9'!$C$99</definedName>
    <definedName name="VAS078_D_Filtracijoslau1">'Forma 9'!$C$99</definedName>
    <definedName name="VAS078_D_Filtracijoslau2" localSheetId="8">'Forma 9'!$C$100</definedName>
    <definedName name="VAS078_D_Filtracijoslau2">'Forma 9'!$C$100</definedName>
    <definedName name="VAS078_D_Fosforasp1" localSheetId="8">'Forma 9'!$C$116</definedName>
    <definedName name="VAS078_D_Fosforasp1">'Forma 9'!$C$116</definedName>
    <definedName name="VAS078_D_Fosforasp2" localSheetId="8">'Forma 9'!$C$122</definedName>
    <definedName name="VAS078_D_Fosforasp2">'Forma 9'!$C$122</definedName>
    <definedName name="VAS078_D_Fpavirsiniunuo1" localSheetId="8">'Forma 9'!$C$88</definedName>
    <definedName name="VAS078_D_Fpavirsiniunuo1">'Forma 9'!$C$88</definedName>
    <definedName name="VAS078_D_Gbuitiniuirgam1" localSheetId="8">'Forma 9'!$C$98</definedName>
    <definedName name="VAS078_D_Gbuitiniuirgam1">'Forma 9'!$C$98</definedName>
    <definedName name="VAS078_D_Greziniuoseins1" localSheetId="8">'Forma 9'!$C$33</definedName>
    <definedName name="VAS078_D_Greziniuoseins1">'Forma 9'!$C$33</definedName>
    <definedName name="VAS078_D_Hidrantuskaici1" localSheetId="8">'Forma 9'!$C$68</definedName>
    <definedName name="VAS078_D_Hidrantuskaici1">'Forma 9'!$C$68</definedName>
    <definedName name="VAS078_D_Hpavirsiniunuo1" localSheetId="8">'Forma 9'!$C$131</definedName>
    <definedName name="VAS078_D_Hpavirsiniunuo1">'Forma 9'!$C$131</definedName>
    <definedName name="VAS078_D_Individualiuna1" localSheetId="8">'Forma 9'!$C$85</definedName>
    <definedName name="VAS078_D_Individualiuna1">'Forma 9'!$C$85</definedName>
    <definedName name="VAS078_D_Instaliuotusiu1" localSheetId="8">'Forma 9'!$C$52</definedName>
    <definedName name="VAS078_D_Instaliuotusiu1">'Forma 9'!$C$52</definedName>
    <definedName name="VAS078_D_Inuotekudumblo1" localSheetId="8">'Forma 9'!$C$145</definedName>
    <definedName name="VAS078_D_Inuotekudumblo1">'Forma 9'!$C$145</definedName>
    <definedName name="VAS078_D_Isjutransporto1" localSheetId="8">'Forma 9'!$C$186</definedName>
    <definedName name="VAS078_D_Isjutransporto1">'Forma 9'!$C$186</definedName>
    <definedName name="VAS078_D_Isleidziamunuo1" localSheetId="8">'Forma 9'!$C$117</definedName>
    <definedName name="VAS078_D_Isleidziamunuo1">'Forma 9'!$C$117</definedName>
    <definedName name="VAS078_D_Isleidziamupav1" localSheetId="8">'Forma 9'!$C$139</definedName>
    <definedName name="VAS078_D_Isleidziamupav1">'Forma 9'!$C$139</definedName>
    <definedName name="VAS078_D_Issioskaiciaus13" localSheetId="8">'Forma 9'!$C$70</definedName>
    <definedName name="VAS078_D_Issioskaiciaus13">'Forma 9'!$C$70</definedName>
    <definedName name="VAS078_D_Issioskaiciaus14" localSheetId="8">'Forma 9'!$C$81</definedName>
    <definedName name="VAS078_D_Issioskaiciaus14">'Forma 9'!$C$81</definedName>
    <definedName name="VAS078_D_Issioskaiciaus15" localSheetId="8">'Forma 9'!$C$84</definedName>
    <definedName name="VAS078_D_Issioskaiciaus15">'Forma 9'!$C$84</definedName>
    <definedName name="VAS078_D_Issioskaiciaus16" localSheetId="8">'Forma 9'!$C$94</definedName>
    <definedName name="VAS078_D_Issioskaiciaus16">'Forma 9'!$C$94</definedName>
    <definedName name="VAS078_D_Issioskaiciaus17" localSheetId="8">'Forma 9'!$C$191</definedName>
    <definedName name="VAS078_D_Issioskaiciaus17">'Forma 9'!$C$191</definedName>
    <definedName name="VAS078_D_Istoskaiciausn1" localSheetId="8">'Forma 9'!$C$46</definedName>
    <definedName name="VAS078_D_Istoskaiciausn1">'Forma 9'!$C$46</definedName>
    <definedName name="VAS078_D_Istoskaiciausu1" localSheetId="8">'Forma 9'!$C$39</definedName>
    <definedName name="VAS078_D_Istoskaiciausu1">'Forma 9'!$C$39</definedName>
    <definedName name="VAS078_D_Istoskaiciausv1" localSheetId="8">'Forma 9'!$C$37</definedName>
    <definedName name="VAS078_D_Istoskaiciausv1">'Forma 9'!$C$37</definedName>
    <definedName name="VAS078_D_Isvalytunuotek1" localSheetId="8">'Forma 9'!$C$130</definedName>
    <definedName name="VAS078_D_Isvalytunuotek1">'Forma 9'!$C$130</definedName>
    <definedName name="VAS078_D_Isvalytupavirs1" localSheetId="8">'Forma 9'!$C$132</definedName>
    <definedName name="VAS078_D_Isvalytupavirs1">'Forma 9'!$C$132</definedName>
    <definedName name="VAS078_D_Ivadiniukartus1" localSheetId="8">'Forma 9'!$C$69</definedName>
    <definedName name="VAS078_D_Ivadiniukartus1">'Forma 9'!$C$69</definedName>
    <definedName name="VAS078_D_Jtransportoukis1" localSheetId="8">'Forma 9'!$C$184</definedName>
    <definedName name="VAS078_D_Jtransportoukis1">'Forma 9'!$C$184</definedName>
    <definedName name="VAS078_D_Kanalizacijoje1" localSheetId="8">'Forma 9'!$C$87</definedName>
    <definedName name="VAS078_D_Kanalizacijoje1">'Forma 9'!$C$87</definedName>
    <definedName name="VAS078_D_Kanalizacijosi1" localSheetId="8">'Forma 9'!$C$82</definedName>
    <definedName name="VAS078_D_Kanalizacijosi1">'Forma 9'!$C$82</definedName>
    <definedName name="VAS078_D_Kanalizacijoss1" localSheetId="8">'Forma 9'!$C$76</definedName>
    <definedName name="VAS078_D_Kanalizacijoss1">'Forma 9'!$C$76</definedName>
    <definedName name="VAS078_D_Kanalizavimopa1" localSheetId="8">'Forma 9'!$C$83</definedName>
    <definedName name="VAS078_D_Kanalizavimopa1">'Forma 9'!$C$83</definedName>
    <definedName name="VAS078_D_Kitaisbudaispa1" localSheetId="8">'Forma 9'!$C$42</definedName>
    <definedName name="VAS078_D_Kitaisbudaispa1">'Forma 9'!$C$42</definedName>
    <definedName name="VAS078_D_Kitosspecialio1" localSheetId="8">'Forma 9'!$C$189</definedName>
    <definedName name="VAS078_D_Kitosspecialio1">'Forma 9'!$C$189</definedName>
    <definedName name="VAS078_D_Kitudarbomasin1" localSheetId="8">'Forma 9'!$C$110</definedName>
    <definedName name="VAS078_D_Kitudarbomasin1">'Forma 9'!$C$110</definedName>
    <definedName name="VAS078_D_Kitupadaliniup1" localSheetId="8">'Forma 9'!$C$195</definedName>
    <definedName name="VAS078_D_Kitupadaliniup1">'Forma 9'!$C$195</definedName>
    <definedName name="VAS078_D_Kituvandentiek1" localSheetId="8">'Forma 9'!$C$64</definedName>
    <definedName name="VAS078_D_Kituvandentiek1">'Forma 9'!$C$64</definedName>
    <definedName name="VAS078_D_Kompostodregnu1" localSheetId="8">'Forma 9'!$C$172</definedName>
    <definedName name="VAS078_D_Kompostodregnu1">'Forma 9'!$C$172</definedName>
    <definedName name="VAS078_D_Kompostokiekis1" localSheetId="8">'Forma 9'!$C$171</definedName>
    <definedName name="VAS078_D_Kompostokiekis1">'Forma 9'!$C$171</definedName>
    <definedName name="VAS078_D_Magistraliniuv1" localSheetId="8">'Forma 9'!$C$63</definedName>
    <definedName name="VAS078_D_Magistraliniuv1">'Forma 9'!$C$63</definedName>
    <definedName name="VAS078_D_Mechaniniovaly1" localSheetId="8">'Forma 9'!$C$102</definedName>
    <definedName name="VAS078_D_Mechaniniovaly1">'Forma 9'!$C$102</definedName>
    <definedName name="VAS078_D_Membraniniaios1" localSheetId="8">'Forma 9'!$C$55</definedName>
    <definedName name="VAS078_D_Membraniniaios1">'Forma 9'!$C$55</definedName>
    <definedName name="VAS078_D_Membraniniaiul1" localSheetId="8">'Forma 9'!$C$53</definedName>
    <definedName name="VAS078_D_Membraniniaiul1">'Forma 9'!$C$53</definedName>
    <definedName name="VAS078_D_Metinisbiologi1" localSheetId="8">'Forma 9'!$C$105</definedName>
    <definedName name="VAS078_D_Metinisbiologi1">'Forma 9'!$C$105</definedName>
    <definedName name="VAS078_D_Metinisdenitri1" localSheetId="8">'Forma 9'!$C$107</definedName>
    <definedName name="VAS078_D_Metinisdenitri1">'Forma 9'!$C$107</definedName>
    <definedName name="VAS078_D_Metinisfiltrav1" localSheetId="8">'Forma 9'!$C$101</definedName>
    <definedName name="VAS078_D_Metinisfiltrav1">'Forma 9'!$C$101</definedName>
    <definedName name="VAS078_D_Metinismechani1" localSheetId="8">'Forma 9'!$C$103</definedName>
    <definedName name="VAS078_D_Metinismechani1">'Forma 9'!$C$103</definedName>
    <definedName name="VAS078_D_Metinisnuoteku1" localSheetId="8">'Forma 9'!$C$174</definedName>
    <definedName name="VAS078_D_Metinisnuoteku1">'Forma 9'!$C$174</definedName>
    <definedName name="VAS078_D_Metinisnuoteku2" localSheetId="8">'Forma 9'!$C$182</definedName>
    <definedName name="VAS078_D_Metinisnuoteku2">'Forma 9'!$C$182</definedName>
    <definedName name="VAS078_D_Metinisparuost1" localSheetId="8">'Forma 9'!$C$38</definedName>
    <definedName name="VAS078_D_Metinisparuost1">'Forma 9'!$C$38</definedName>
    <definedName name="VAS078_D_Naftosprodukta1" localSheetId="8">'Forma 9'!$C$138</definedName>
    <definedName name="VAS078_D_Naftosprodukta1">'Forma 9'!$C$138</definedName>
    <definedName name="VAS078_D_Naftosprodukta2" localSheetId="8">'Forma 9'!$C$142</definedName>
    <definedName name="VAS078_D_Naftosprodukta2">'Forma 9'!$C$142</definedName>
    <definedName name="VAS078_D_Nuotekudumblas1" localSheetId="8">'Forma 9'!$C$176</definedName>
    <definedName name="VAS078_D_Nuotekudumblas1">'Forma 9'!$C$176</definedName>
    <definedName name="VAS078_D_Nuotekudumbloa1" localSheetId="8">'Forma 9'!$C$25</definedName>
    <definedName name="VAS078_D_Nuotekudumbloa1">'Forma 9'!$C$25</definedName>
    <definedName name="VAS078_D_Nuotekudumbloa2" localSheetId="8">'Forma 9'!$C$155</definedName>
    <definedName name="VAS078_D_Nuotekudumbloa2">'Forma 9'!$C$155</definedName>
    <definedName name="VAS078_D_Nuotekudumblod1" localSheetId="8">'Forma 9'!$C$29</definedName>
    <definedName name="VAS078_D_Nuotekudumblod1">'Forma 9'!$C$29</definedName>
    <definedName name="VAS078_D_Nuotekudumblod2" localSheetId="8">'Forma 9'!$C$165</definedName>
    <definedName name="VAS078_D_Nuotekudumblod2">'Forma 9'!$C$165</definedName>
    <definedName name="VAS078_D_Nuotekudumblod3" localSheetId="8">'Forma 9'!$C$169</definedName>
    <definedName name="VAS078_D_Nuotekudumblod3">'Forma 9'!$C$169</definedName>
    <definedName name="VAS078_D_Nuotekudumblok1" localSheetId="8">'Forma 9'!$C$30</definedName>
    <definedName name="VAS078_D_Nuotekudumblok1">'Forma 9'!$C$30</definedName>
    <definedName name="VAS078_D_Nuotekudumblok2" localSheetId="8">'Forma 9'!$C$151</definedName>
    <definedName name="VAS078_D_Nuotekudumblok2">'Forma 9'!$C$151</definedName>
    <definedName name="VAS078_D_Nuotekudumblok3" localSheetId="8">'Forma 9'!$C$153</definedName>
    <definedName name="VAS078_D_Nuotekudumblok3">'Forma 9'!$C$153</definedName>
    <definedName name="VAS078_D_Nuotekudumblok4" localSheetId="8">'Forma 9'!$C$158</definedName>
    <definedName name="VAS078_D_Nuotekudumblok4">'Forma 9'!$C$158</definedName>
    <definedName name="VAS078_D_Nuotekudumblok5" localSheetId="8">'Forma 9'!$C$163</definedName>
    <definedName name="VAS078_D_Nuotekudumblok5">'Forma 9'!$C$163</definedName>
    <definedName name="VAS078_D_Nuotekudumblok6" localSheetId="8">'Forma 9'!$C$166</definedName>
    <definedName name="VAS078_D_Nuotekudumblok6">'Forma 9'!$C$166</definedName>
    <definedName name="VAS078_D_Nuotekudumblok7" localSheetId="8">'Forma 9'!$C$168</definedName>
    <definedName name="VAS078_D_Nuotekudumblok7">'Forma 9'!$C$168</definedName>
    <definedName name="VAS078_D_Nuotekudumblok8" localSheetId="8">'Forma 9'!$C$170</definedName>
    <definedName name="VAS078_D_Nuotekudumblok8">'Forma 9'!$C$170</definedName>
    <definedName name="VAS078_D_Nuotekudumblop1" localSheetId="8">'Forma 9'!$C$28</definedName>
    <definedName name="VAS078_D_Nuotekudumblop1">'Forma 9'!$C$28</definedName>
    <definedName name="VAS078_D_Nuotekudumblop2" localSheetId="8">'Forma 9'!$C$159</definedName>
    <definedName name="VAS078_D_Nuotekudumblop2">'Forma 9'!$C$159</definedName>
    <definedName name="VAS078_D_Nuotekudumblos1" localSheetId="8">'Forma 9'!$C$27</definedName>
    <definedName name="VAS078_D_Nuotekudumblos1">'Forma 9'!$C$27</definedName>
    <definedName name="VAS078_D_Nuotekudumblos2" localSheetId="8">'Forma 9'!$C$164</definedName>
    <definedName name="VAS078_D_Nuotekudumblos2">'Forma 9'!$C$164</definedName>
    <definedName name="VAS078_D_Nuotekudumblot10" localSheetId="8">'Forma 9'!$C$154</definedName>
    <definedName name="VAS078_D_Nuotekudumblot10">'Forma 9'!$C$154</definedName>
    <definedName name="VAS078_D_Nuotekudumblot11" localSheetId="8">'Forma 9'!$C$175</definedName>
    <definedName name="VAS078_D_Nuotekudumblot11">'Forma 9'!$C$175</definedName>
    <definedName name="VAS078_D_Nuotekudumblot12" localSheetId="8">'Forma 9'!$C$183</definedName>
    <definedName name="VAS078_D_Nuotekudumblot12">'Forma 9'!$C$183</definedName>
    <definedName name="VAS078_D_Nuotekudumblot7" localSheetId="8">'Forma 9'!$C$26</definedName>
    <definedName name="VAS078_D_Nuotekudumblot7">'Forma 9'!$C$26</definedName>
    <definedName name="VAS078_D_Nuotekudumblot8" localSheetId="8">'Forma 9'!$C$149</definedName>
    <definedName name="VAS078_D_Nuotekudumblot8">'Forma 9'!$C$149</definedName>
    <definedName name="VAS078_D_Nuotekudumblot9" localSheetId="8">'Forma 9'!$C$150</definedName>
    <definedName name="VAS078_D_Nuotekudumblot9">'Forma 9'!$C$150</definedName>
    <definedName name="VAS078_D_Nuotekudumblov1" localSheetId="8">'Forma 9'!$C$152</definedName>
    <definedName name="VAS078_D_Nuotekudumblov1">'Forma 9'!$C$152</definedName>
    <definedName name="VAS078_D_Nuotekudumblov2" localSheetId="8">'Forma 9'!$C$167</definedName>
    <definedName name="VAS078_D_Nuotekudumblov2">'Forma 9'!$C$167</definedName>
    <definedName name="VAS078_D_Nuotekulaborat1" localSheetId="8">'Forma 9'!$C$192</definedName>
    <definedName name="VAS078_D_Nuotekulaborat1">'Forma 9'!$C$192</definedName>
    <definedName name="VAS078_D_Nuotekuperpump1" localSheetId="8">'Forma 9'!$C$77</definedName>
    <definedName name="VAS078_D_Nuotekuperpump1">'Forma 9'!$C$77</definedName>
    <definedName name="VAS078_D_Nuotekusiurbli1" localSheetId="8">'Forma 9'!$C$14</definedName>
    <definedName name="VAS078_D_Nuotekusiurbli1">'Forma 9'!$C$14</definedName>
    <definedName name="VAS078_D_Nuotekutinklui1" localSheetId="8">'Forma 9'!$C$80</definedName>
    <definedName name="VAS078_D_Nuotekutinklui1">'Forma 9'!$C$80</definedName>
    <definedName name="VAS078_D_Nuotekuvalyklo1" localSheetId="8">'Forma 9'!$C$108</definedName>
    <definedName name="VAS078_D_Nuotekuvalyklo1">'Forma 9'!$C$108</definedName>
    <definedName name="VAS078_D_Nuotekuvalyklo2" localSheetId="8">'Forma 9'!$C$109</definedName>
    <definedName name="VAS078_D_Nuotekuvalyklo2">'Forma 9'!$C$109</definedName>
    <definedName name="VAS078_D_Nuotekuvalyklu1" localSheetId="8">'Forma 9'!$C$16</definedName>
    <definedName name="VAS078_D_Nuotekuvalyklu1">'Forma 9'!$C$16</definedName>
    <definedName name="VAS078_D_Padidejusiosta1" localSheetId="8">'Forma 9'!$C$123</definedName>
    <definedName name="VAS078_D_Padidejusiosta1">'Forma 9'!$C$123</definedName>
    <definedName name="VAS078_D_Pagalbiochemin1" localSheetId="8">'Forma 9'!$C$112</definedName>
    <definedName name="VAS078_D_Pagalbiochemin1">'Forma 9'!$C$112</definedName>
    <definedName name="VAS078_D_Pagalbiochemin2" localSheetId="8">'Forma 9'!$C$118</definedName>
    <definedName name="VAS078_D_Pagalbiochemin2">'Forma 9'!$C$118</definedName>
    <definedName name="VAS078_D_Pagalbiochemin3" localSheetId="8">'Forma 9'!$C$129</definedName>
    <definedName name="VAS078_D_Pagalbiochemin3">'Forma 9'!$C$129</definedName>
    <definedName name="VAS078_D_Pagalbiochemin4" localSheetId="8">'Forma 9'!$C$136</definedName>
    <definedName name="VAS078_D_Pagalbiochemin4">'Forma 9'!$C$136</definedName>
    <definedName name="VAS078_D_Pagalbiochemin5" localSheetId="8">'Forma 9'!$C$140</definedName>
    <definedName name="VAS078_D_Pagalbiochemin5">'Forma 9'!$C$140</definedName>
    <definedName name="VAS078_D_Pagalbiochemin6" localSheetId="8">'Forma 9'!$C$144</definedName>
    <definedName name="VAS078_D_Pagalbiochemin6">'Forma 9'!$C$144</definedName>
    <definedName name="VAS078_D_Pagamintubrike1" localSheetId="8">'Forma 9'!$C$180</definedName>
    <definedName name="VAS078_D_Pagamintubrike1">'Forma 9'!$C$180</definedName>
    <definedName name="VAS078_D_Pagamintugranu1" localSheetId="8">'Forma 9'!$C$181</definedName>
    <definedName name="VAS078_D_Pagamintugranu1">'Forma 9'!$C$181</definedName>
    <definedName name="VAS078_D_Paruostonuotek1" localSheetId="8">'Forma 9'!$C$177</definedName>
    <definedName name="VAS078_D_Paruostonuotek1">'Forma 9'!$C$177</definedName>
    <definedName name="VAS078_D_Paruostonuotek2" localSheetId="8">'Forma 9'!$C$178</definedName>
    <definedName name="VAS078_D_Paruostonuotek2">'Forma 9'!$C$178</definedName>
    <definedName name="VAS078_D_Pasalintatersa1" localSheetId="8">'Forma 9'!$C$128</definedName>
    <definedName name="VAS078_D_Pasalintatersa1">'Forma 9'!$C$128</definedName>
    <definedName name="VAS078_D_Pasalintatersa2" localSheetId="8">'Forma 9'!$C$143</definedName>
    <definedName name="VAS078_D_Pasalintatersa2">'Forma 9'!$C$143</definedName>
    <definedName name="VAS078_D_Patiektasvande1" localSheetId="8">'Forma 9'!$C$43</definedName>
    <definedName name="VAS078_D_Patiektasvande1">'Forma 9'!$C$43</definedName>
    <definedName name="VAS078_D_Pavirsiniunuot10" localSheetId="8">'Forma 9'!$C$90</definedName>
    <definedName name="VAS078_D_Pavirsiniunuot10">'Forma 9'!$C$90</definedName>
    <definedName name="VAS078_D_Pavirsiniunuot11" localSheetId="8">'Forma 9'!$C$91</definedName>
    <definedName name="VAS078_D_Pavirsiniunuot11">'Forma 9'!$C$91</definedName>
    <definedName name="VAS078_D_Pavirsiniunuot12" localSheetId="8">'Forma 9'!$C$93</definedName>
    <definedName name="VAS078_D_Pavirsiniunuot12">'Forma 9'!$C$93</definedName>
    <definedName name="VAS078_D_Pavirsiniunuot13" localSheetId="8">'Forma 9'!$C$95</definedName>
    <definedName name="VAS078_D_Pavirsiniunuot13">'Forma 9'!$C$95</definedName>
    <definedName name="VAS078_D_Pavirsiniunuot14" localSheetId="8">'Forma 9'!$C$96</definedName>
    <definedName name="VAS078_D_Pavirsiniunuot14">'Forma 9'!$C$96</definedName>
    <definedName name="VAS078_D_Pavirsiniunuot15" localSheetId="8">'Forma 9'!$C$97</definedName>
    <definedName name="VAS078_D_Pavirsiniunuot15">'Forma 9'!$C$97</definedName>
    <definedName name="VAS078_D_Pavirsiniunuot16" localSheetId="8">'Forma 9'!$C$133</definedName>
    <definedName name="VAS078_D_Pavirsiniunuot16">'Forma 9'!$C$133</definedName>
    <definedName name="VAS078_D_Pavirsiniunuot7" localSheetId="8">'Forma 9'!$C$15</definedName>
    <definedName name="VAS078_D_Pavirsiniunuot7">'Forma 9'!$C$15</definedName>
    <definedName name="VAS078_D_Pavirsiniunuot8" localSheetId="8">'Forma 9'!$C$21</definedName>
    <definedName name="VAS078_D_Pavirsiniunuot8">'Forma 9'!$C$21</definedName>
    <definedName name="VAS078_D_Pavirsiniunuot9" localSheetId="8">'Forma 9'!$C$89</definedName>
    <definedName name="VAS078_D_Pavirsiniunuot9">'Forma 9'!$C$89</definedName>
    <definedName name="VAS078_D_Perpumpavimost1" localSheetId="8">'Forma 9'!$C$78</definedName>
    <definedName name="VAS078_D_Perpumpavimost1">'Forma 9'!$C$78</definedName>
    <definedName name="VAS078_D_Pozeminiovande1" localSheetId="8">'Forma 9'!$C$62</definedName>
    <definedName name="VAS078_D_Pozeminiovande1">'Forma 9'!$C$62</definedName>
    <definedName name="VAS078_D_Rezervuaruskai1" localSheetId="8">'Forma 9'!$C$51</definedName>
    <definedName name="VAS078_D_Rezervuaruskai1">'Forma 9'!$C$51</definedName>
    <definedName name="VAS078_D_Riebalair1" localSheetId="8">'Forma 9'!$C$114</definedName>
    <definedName name="VAS078_D_Riebalair1">'Forma 9'!$C$114</definedName>
    <definedName name="VAS078_D_Riebalair2" localSheetId="8">'Forma 9'!$C$120</definedName>
    <definedName name="VAS078_D_Riebalair2">'Forma 9'!$C$120</definedName>
    <definedName name="VAS078_D_Sausumedziaguk1" localSheetId="8">'Forma 9'!$C$173</definedName>
    <definedName name="VAS078_D_Sausumedziaguk1">'Forma 9'!$C$173</definedName>
    <definedName name="VAS078_D_Sausumedziaguk2" localSheetId="8">'Forma 9'!$C$179</definedName>
    <definedName name="VAS078_D_Sausumedziaguk2">'Forma 9'!$C$179</definedName>
    <definedName name="VAS078_D_Skaitikliubutu1" localSheetId="8">'Forma 9'!$C$73</definedName>
    <definedName name="VAS078_D_Skaitikliubutu1">'Forma 9'!$C$73</definedName>
    <definedName name="VAS078_D_Suspenduotosme1" localSheetId="8">'Forma 9'!$C$113</definedName>
    <definedName name="VAS078_D_Suspenduotosme1">'Forma 9'!$C$113</definedName>
    <definedName name="VAS078_D_Suspenduotosme2" localSheetId="8">'Forma 9'!$C$119</definedName>
    <definedName name="VAS078_D_Suspenduotosme2">'Forma 9'!$C$119</definedName>
    <definedName name="VAS078_D_Suspenduotosme3" localSheetId="8">'Forma 9'!$C$137</definedName>
    <definedName name="VAS078_D_Suspenduotosme3">'Forma 9'!$C$137</definedName>
    <definedName name="VAS078_D_Suspenduotosme4" localSheetId="8">'Forma 9'!$C$141</definedName>
    <definedName name="VAS078_D_Suspenduotosme4">'Forma 9'!$C$141</definedName>
    <definedName name="VAS078_D_Transportoprie10" localSheetId="8">'Forma 9'!$C$185</definedName>
    <definedName name="VAS078_D_Transportoprie10">'Forma 9'!$C$185</definedName>
    <definedName name="VAS078_D_Transportoprie11" localSheetId="8">'Forma 9'!$C$188</definedName>
    <definedName name="VAS078_D_Transportoprie11">'Forma 9'!$C$188</definedName>
    <definedName name="VAS078_D_Transportoprie12" localSheetId="8">'Forma 9'!$C$190</definedName>
    <definedName name="VAS078_D_Transportoprie12">'Forma 9'!$C$190</definedName>
    <definedName name="VAS078_D_Uzdaroseslegin1" localSheetId="8">'Forma 9'!$C$41</definedName>
    <definedName name="VAS078_D_Uzdaroseslegin1">'Forma 9'!$C$41</definedName>
    <definedName name="VAS078_D_Valyklosesusid1" localSheetId="8">'Forma 9'!$C$146</definedName>
    <definedName name="VAS078_D_Valyklosesusid1">'Forma 9'!$C$146</definedName>
    <definedName name="VAS078_D_Valyklosesusid2" localSheetId="8">'Forma 9'!$C$147</definedName>
    <definedName name="VAS078_D_Valyklosesusid2">'Forma 9'!$C$147</definedName>
    <definedName name="VAS078_D_Valyklosesusid3" localSheetId="8">'Forma 9'!$C$148</definedName>
    <definedName name="VAS078_D_Valyklosesusid3">'Forma 9'!$C$148</definedName>
    <definedName name="VAS078_D_Vandensaeravim1" localSheetId="8">'Forma 9'!$C$36</definedName>
    <definedName name="VAS078_D_Vandensaeravim1">'Forma 9'!$C$36</definedName>
    <definedName name="VAS078_D_Vandensemimoko1" localSheetId="8">'Forma 9'!$C$67</definedName>
    <definedName name="VAS078_D_Vandensemimoko1">'Forma 9'!$C$67</definedName>
    <definedName name="VAS078_D_Vandensisgavimo1" localSheetId="8">'Forma 9'!$C$11</definedName>
    <definedName name="VAS078_D_Vandensisgavimo1">'Forma 9'!$C$11</definedName>
    <definedName name="VAS078_D_Vandenspakelim1" localSheetId="8">'Forma 9'!$C$13</definedName>
    <definedName name="VAS078_D_Vandenspakelim1">'Forma 9'!$C$13</definedName>
    <definedName name="VAS078_D_Vandenspakelim2" localSheetId="8">'Forma 9'!$C$59</definedName>
    <definedName name="VAS078_D_Vandenspakelim2">'Forma 9'!$C$59</definedName>
    <definedName name="VAS078_D_Vandenspakelim3" localSheetId="8">'Forma 9'!$C$60</definedName>
    <definedName name="VAS078_D_Vandenspakelim3">'Forma 9'!$C$60</definedName>
    <definedName name="VAS078_D_Vandensruosime1" localSheetId="8">'Forma 9'!$C$54</definedName>
    <definedName name="VAS078_D_Vandensruosime1">'Forma 9'!$C$54</definedName>
    <definedName name="VAS078_D_Vandensruosimo1" localSheetId="8">'Forma 9'!$C$12</definedName>
    <definedName name="VAS078_D_Vandensruosimo1">'Forma 9'!$C$12</definedName>
    <definedName name="VAS078_D_Vandentiekyjel1" localSheetId="8">'Forma 9'!$C$74</definedName>
    <definedName name="VAS078_D_Vandentiekyjel1">'Forma 9'!$C$74</definedName>
    <definedName name="VAS078_D_Vandentiekiopr1" localSheetId="8">'Forma 9'!$C$65</definedName>
    <definedName name="VAS078_D_Vandentiekiopr1">'Forma 9'!$C$65</definedName>
    <definedName name="VAS078_D_Vandentiekiusk1" localSheetId="8">'Forma 9'!$C$58</definedName>
    <definedName name="VAS078_D_Vandentiekiusk1">'Forma 9'!$C$58</definedName>
    <definedName name="VAS078_D_Vandenvieciusk1" localSheetId="8">'Forma 9'!$C$32</definedName>
    <definedName name="VAS078_D_Vandenvieciusk1">'Forma 9'!$C$32</definedName>
    <definedName name="VAS078_D_Vidutinisnuote1" localSheetId="8">'Forma 9'!$C$157</definedName>
    <definedName name="VAS078_D_Vidutinisnuote1">'Forma 9'!$C$157</definedName>
    <definedName name="VAS078_D_Vidutinisnuote2" localSheetId="8">'Forma 9'!$C$162</definedName>
    <definedName name="VAS078_D_Vidutinisnuote2">'Forma 9'!$C$162</definedName>
    <definedName name="VAS078_D_Vidutinispajeg1" localSheetId="8">'Forma 9'!$C$17</definedName>
    <definedName name="VAS078_D_Vidutinispajeg1">'Forma 9'!$C$17</definedName>
    <definedName name="VAS078_D_Vidutinispajeg2" localSheetId="8">'Forma 9'!$C$18</definedName>
    <definedName name="VAS078_D_Vidutinispajeg2">'Forma 9'!$C$18</definedName>
    <definedName name="VAS078_D_Vidutinispajeg3" localSheetId="8">'Forma 9'!$C$19</definedName>
    <definedName name="VAS078_D_Vidutinispajeg3">'Forma 9'!$C$19</definedName>
    <definedName name="VAS078_D_Vidutinispajeg4" localSheetId="8">'Forma 9'!$C$20</definedName>
    <definedName name="VAS078_D_Vidutinispajeg4">'Forma 9'!$C$20</definedName>
    <definedName name="VAS078_D_Vidutinispajeg5" localSheetId="8">'Forma 9'!$C$22</definedName>
    <definedName name="VAS078_D_Vidutinispajeg5">'Forma 9'!$C$22</definedName>
    <definedName name="VAS078_D_Vidutinispajeg6" localSheetId="8">'Forma 9'!$C$23</definedName>
    <definedName name="VAS078_D_Vidutinispajeg6">'Forma 9'!$C$23</definedName>
    <definedName name="VAS078_D_Vidutinispajeg7" localSheetId="8">'Forma 9'!$C$24</definedName>
    <definedName name="VAS078_D_Vidutinispajeg7">'Forma 9'!$C$24</definedName>
    <definedName name="VAS078_D_Vidutinissvert1" localSheetId="8">'Forma 9'!$C$34</definedName>
    <definedName name="VAS078_D_Vidutinissvert1">'Forma 9'!$C$34</definedName>
    <definedName name="VAS078_D_Vidutinissvert2" localSheetId="8">'Forma 9'!$C$56</definedName>
    <definedName name="VAS078_D_Vidutinissvert2">'Forma 9'!$C$56</definedName>
    <definedName name="VAS078_D_Vidutinissvert3" localSheetId="8">'Forma 9'!$C$61</definedName>
    <definedName name="VAS078_D_Vidutinissvert3">'Forma 9'!$C$61</definedName>
    <definedName name="VAS078_D_Vidutinissvert4" localSheetId="8">'Forma 9'!$C$79</definedName>
    <definedName name="VAS078_D_Vidutinissvert4">'Forma 9'!$C$79</definedName>
    <definedName name="VAS078_D_Vidutinissvert5" localSheetId="8">'Forma 9'!$C$92</definedName>
    <definedName name="VAS078_D_Vidutinissvert5">'Forma 9'!$C$92</definedName>
    <definedName name="VAS078_F_Abonentinestar1AtaskaitinisLaikotarpis" localSheetId="8">'Forma 9'!$E$193</definedName>
    <definedName name="VAS078_F_Abonentinestar1AtaskaitinisLaikotarpis">'Forma 9'!$E$193</definedName>
    <definedName name="VAS078_F_Abonentuskaici1AtaskaitinisLaikotarpis" localSheetId="8">'Forma 9'!$E$86</definedName>
    <definedName name="VAS078_F_Abonentuskaici1AtaskaitinisLaikotarpis">'Forma 9'!$E$86</definedName>
    <definedName name="VAS078_F_Abonentuskaiti1AtaskaitinisLaikotarpis" localSheetId="8">'Forma 9'!$E$72</definedName>
    <definedName name="VAS078_F_Abonentuskaiti1AtaskaitinisLaikotarpis">'Forma 9'!$E$72</definedName>
    <definedName name="VAS078_F_Administracijo1AtaskaitinisLaikotarpis" localSheetId="8">'Forma 9'!$E$194</definedName>
    <definedName name="VAS078_F_Administracijo1AtaskaitinisLaikotarpis">'Forma 9'!$E$194</definedName>
    <definedName name="VAS078_F_Anaerobiniuiap1AtaskaitinisLaikotarpis" localSheetId="8">'Forma 9'!$E$156</definedName>
    <definedName name="VAS078_F_Anaerobiniuiap1AtaskaitinisLaikotarpis">'Forma 9'!$E$156</definedName>
    <definedName name="VAS078_F_Anaerobiskaiap2AtaskaitinisLaikotarpis" localSheetId="8">'Forma 9'!$E$161</definedName>
    <definedName name="VAS078_F_Anaerobiskaiap2AtaskaitinisLaikotarpis">'Forma 9'!$E$161</definedName>
    <definedName name="VAS078_F_Asenizacinesma1AtaskaitinisLaikotarpis" localSheetId="8">'Forma 9'!$E$187</definedName>
    <definedName name="VAS078_F_Asenizacinesma1AtaskaitinisLaikotarpis">'Forma 9'!$E$187</definedName>
    <definedName name="VAS078_F_Azotasn1AtaskaitinisLaikotarpis" localSheetId="8">'Forma 9'!$E$115</definedName>
    <definedName name="VAS078_F_Azotasn1AtaskaitinisLaikotarpis">'Forma 9'!$E$115</definedName>
    <definedName name="VAS078_F_Azotasn2AtaskaitinisLaikotarpis" localSheetId="8">'Forma 9'!$E$121</definedName>
    <definedName name="VAS078_F_Azotasn2AtaskaitinisLaikotarpis">'Forma 9'!$E$121</definedName>
    <definedName name="VAS078_F_Beslegeseirkit1AtaskaitinisLaikotarpis" localSheetId="8">'Forma 9'!$E$40</definedName>
    <definedName name="VAS078_F_Beslegeseirkit1AtaskaitinisLaikotarpis">'Forma 9'!$E$40</definedName>
    <definedName name="VAS078_F_Biologiniosume1AtaskaitinisLaikotarpis" localSheetId="8">'Forma 9'!$E$104</definedName>
    <definedName name="VAS078_F_Biologiniosume1AtaskaitinisLaikotarpis">'Forma 9'!$E$104</definedName>
    <definedName name="VAS078_F_Bokstuskaicius1AtaskaitinisLaikotarpis" localSheetId="8">'Forma 9'!$E$50</definedName>
    <definedName name="VAS078_F_Bokstuskaicius1AtaskaitinisLaikotarpis">'Forma 9'!$E$50</definedName>
    <definedName name="VAS078_F_Chloru1AtaskaitinisLaikotarpis" localSheetId="8">'Forma 9'!$E$48</definedName>
    <definedName name="VAS078_F_Chloru1AtaskaitinisLaikotarpis">'Forma 9'!$E$48</definedName>
    <definedName name="VAS078_F_Darbomasinuiri1AtaskaitinisLaikotarpis" localSheetId="8">'Forma 9'!$E$134</definedName>
    <definedName name="VAS078_F_Darbomasinuiri1AtaskaitinisLaikotarpis">'Forma 9'!$E$134</definedName>
    <definedName name="VAS078_F_Daugiabuciunam2AtaskaitinisLaikotarpis" localSheetId="8">'Forma 9'!$E$66</definedName>
    <definedName name="VAS078_F_Daugiabuciunam2AtaskaitinisLaikotarpis">'Forma 9'!$E$66</definedName>
    <definedName name="VAS078_F_Daugiabuciuose3AtaskaitinisLaikotarpis" localSheetId="8">'Forma 9'!$E$71</definedName>
    <definedName name="VAS078_F_Daugiabuciuose3AtaskaitinisLaikotarpis">'Forma 9'!$E$71</definedName>
    <definedName name="VAS078_F_Denitrifikacij1AtaskaitinisLaikotarpis" localSheetId="8">'Forma 9'!$E$106</definedName>
    <definedName name="VAS078_F_Denitrifikacij1AtaskaitinisLaikotarpis">'Forma 9'!$E$106</definedName>
    <definedName name="VAS078_F_Dezinfekavimoi1AtaskaitinisLaikotarpis" localSheetId="8">'Forma 9'!$E$45</definedName>
    <definedName name="VAS078_F_Dezinfekavimoi1AtaskaitinisLaikotarpis">'Forma 9'!$E$45</definedName>
    <definedName name="VAS078_F_Dezinfekuotoch1AtaskaitinisLaikotarpis" localSheetId="8">'Forma 9'!$E$49</definedName>
    <definedName name="VAS078_F_Dezinfekuotoch1AtaskaitinisLaikotarpis">'Forma 9'!$E$49</definedName>
    <definedName name="VAS078_F_Dezinfekuotona1AtaskaitinisLaikotarpis" localSheetId="8">'Forma 9'!$E$47</definedName>
    <definedName name="VAS078_F_Dezinfekuotona1AtaskaitinisLaikotarpis">'Forma 9'!$E$47</definedName>
    <definedName name="VAS078_F_Dezinfekuotova1AtaskaitinisLaikotarpis" localSheetId="8">'Forma 9'!$E$44</definedName>
    <definedName name="VAS078_F_Dezinfekuotova1AtaskaitinisLaikotarpis">'Forma 9'!$E$44</definedName>
    <definedName name="VAS078_F_Dumblokiekisde1AtaskaitinisLaikotarpis" localSheetId="8">'Forma 9'!$E$124</definedName>
    <definedName name="VAS078_F_Dumblokiekisde1AtaskaitinisLaikotarpis">'Forma 9'!$E$124</definedName>
    <definedName name="VAS078_F_Dumblokiekisde2AtaskaitinisLaikotarpis" localSheetId="8">'Forma 9'!$E$125</definedName>
    <definedName name="VAS078_F_Dumblokiekisde2AtaskaitinisLaikotarpis">'Forma 9'!$E$125</definedName>
    <definedName name="VAS078_F_Dumblokiekisde3AtaskaitinisLaikotarpis" localSheetId="8">'Forma 9'!$E$126</definedName>
    <definedName name="VAS078_F_Dumblokiekisde3AtaskaitinisLaikotarpis">'Forma 9'!$E$126</definedName>
    <definedName name="VAS078_F_Dumblokiekisde4AtaskaitinisLaikotarpis" localSheetId="8">'Forma 9'!$E$127</definedName>
    <definedName name="VAS078_F_Dumblokiekisde4AtaskaitinisLaikotarpis">'Forma 9'!$E$127</definedName>
    <definedName name="VAS078_F_Filtracijoslau1AtaskaitinisLaikotarpis" localSheetId="8">'Forma 9'!$E$99</definedName>
    <definedName name="VAS078_F_Filtracijoslau1AtaskaitinisLaikotarpis">'Forma 9'!$E$99</definedName>
    <definedName name="VAS078_F_Filtracijoslau2AtaskaitinisLaikotarpis" localSheetId="8">'Forma 9'!$E$100</definedName>
    <definedName name="VAS078_F_Filtracijoslau2AtaskaitinisLaikotarpis">'Forma 9'!$E$100</definedName>
    <definedName name="VAS078_F_Fosforasp1AtaskaitinisLaikotarpis" localSheetId="8">'Forma 9'!$E$116</definedName>
    <definedName name="VAS078_F_Fosforasp1AtaskaitinisLaikotarpis">'Forma 9'!$E$116</definedName>
    <definedName name="VAS078_F_Fosforasp2AtaskaitinisLaikotarpis" localSheetId="8">'Forma 9'!$E$122</definedName>
    <definedName name="VAS078_F_Fosforasp2AtaskaitinisLaikotarpis">'Forma 9'!$E$122</definedName>
    <definedName name="VAS078_F_Greziniuoseins1AtaskaitinisLaikotarpis" localSheetId="8">'Forma 9'!$E$33</definedName>
    <definedName name="VAS078_F_Greziniuoseins1AtaskaitinisLaikotarpis">'Forma 9'!$E$33</definedName>
    <definedName name="VAS078_F_Hidrantuskaici1AtaskaitinisLaikotarpis" localSheetId="8">'Forma 9'!$E$68</definedName>
    <definedName name="VAS078_F_Hidrantuskaici1AtaskaitinisLaikotarpis">'Forma 9'!$E$68</definedName>
    <definedName name="VAS078_F_Individualiuna1AtaskaitinisLaikotarpis" localSheetId="8">'Forma 9'!$E$85</definedName>
    <definedName name="VAS078_F_Individualiuna1AtaskaitinisLaikotarpis">'Forma 9'!$E$85</definedName>
    <definedName name="VAS078_F_Instaliuotusiu1AtaskaitinisLaikotarpis" localSheetId="8">'Forma 9'!$E$52</definedName>
    <definedName name="VAS078_F_Instaliuotusiu1AtaskaitinisLaikotarpis">'Forma 9'!$E$52</definedName>
    <definedName name="VAS078_F_Isjutransporto1AtaskaitinisLaikotarpis" localSheetId="8">'Forma 9'!$E$186</definedName>
    <definedName name="VAS078_F_Isjutransporto1AtaskaitinisLaikotarpis">'Forma 9'!$E$186</definedName>
    <definedName name="VAS078_F_Issioskaiciaus13AtaskaitinisLaikotarpis" localSheetId="8">'Forma 9'!$E$70</definedName>
    <definedName name="VAS078_F_Issioskaiciaus13AtaskaitinisLaikotarpis">'Forma 9'!$E$70</definedName>
    <definedName name="VAS078_F_Issioskaiciaus14AtaskaitinisLaikotarpis" localSheetId="8">'Forma 9'!$E$81</definedName>
    <definedName name="VAS078_F_Issioskaiciaus14AtaskaitinisLaikotarpis">'Forma 9'!$E$81</definedName>
    <definedName name="VAS078_F_Issioskaiciaus15AtaskaitinisLaikotarpis" localSheetId="8">'Forma 9'!$E$84</definedName>
    <definedName name="VAS078_F_Issioskaiciaus15AtaskaitinisLaikotarpis">'Forma 9'!$E$84</definedName>
    <definedName name="VAS078_F_Issioskaiciaus16AtaskaitinisLaikotarpis" localSheetId="8">'Forma 9'!$E$94</definedName>
    <definedName name="VAS078_F_Issioskaiciaus16AtaskaitinisLaikotarpis">'Forma 9'!$E$94</definedName>
    <definedName name="VAS078_F_Issioskaiciaus17AtaskaitinisLaikotarpis" localSheetId="8">'Forma 9'!$E$191</definedName>
    <definedName name="VAS078_F_Issioskaiciaus17AtaskaitinisLaikotarpis">'Forma 9'!$E$191</definedName>
    <definedName name="VAS078_F_Istoskaiciausn1AtaskaitinisLaikotarpis" localSheetId="8">'Forma 9'!$E$46</definedName>
    <definedName name="VAS078_F_Istoskaiciausn1AtaskaitinisLaikotarpis">'Forma 9'!$E$46</definedName>
    <definedName name="VAS078_F_Istoskaiciausu1AtaskaitinisLaikotarpis" localSheetId="8">'Forma 9'!$E$39</definedName>
    <definedName name="VAS078_F_Istoskaiciausu1AtaskaitinisLaikotarpis">'Forma 9'!$E$39</definedName>
    <definedName name="VAS078_F_Istoskaiciausv1AtaskaitinisLaikotarpis" localSheetId="8">'Forma 9'!$E$37</definedName>
    <definedName name="VAS078_F_Istoskaiciausv1AtaskaitinisLaikotarpis">'Forma 9'!$E$37</definedName>
    <definedName name="VAS078_F_Isvalytunuotek1AtaskaitinisLaikotarpis" localSheetId="8">'Forma 9'!$E$130</definedName>
    <definedName name="VAS078_F_Isvalytunuotek1AtaskaitinisLaikotarpis">'Forma 9'!$E$130</definedName>
    <definedName name="VAS078_F_Isvalytupavirs1AtaskaitinisLaikotarpis" localSheetId="8">'Forma 9'!$E$132</definedName>
    <definedName name="VAS078_F_Isvalytupavirs1AtaskaitinisLaikotarpis">'Forma 9'!$E$132</definedName>
    <definedName name="VAS078_F_Ivadiniukartus1AtaskaitinisLaikotarpis" localSheetId="8">'Forma 9'!$E$69</definedName>
    <definedName name="VAS078_F_Ivadiniukartus1AtaskaitinisLaikotarpis">'Forma 9'!$E$69</definedName>
    <definedName name="VAS078_F_Kanalizacijoje1AtaskaitinisLaikotarpis" localSheetId="8">'Forma 9'!$E$87</definedName>
    <definedName name="VAS078_F_Kanalizacijoje1AtaskaitinisLaikotarpis">'Forma 9'!$E$87</definedName>
    <definedName name="VAS078_F_Kanalizacijosi1AtaskaitinisLaikotarpis" localSheetId="8">'Forma 9'!$E$82</definedName>
    <definedName name="VAS078_F_Kanalizacijosi1AtaskaitinisLaikotarpis">'Forma 9'!$E$82</definedName>
    <definedName name="VAS078_F_Kanalizacijoss1AtaskaitinisLaikotarpis" localSheetId="8">'Forma 9'!$E$76</definedName>
    <definedName name="VAS078_F_Kanalizacijoss1AtaskaitinisLaikotarpis">'Forma 9'!$E$76</definedName>
    <definedName name="VAS078_F_Kanalizavimopa1AtaskaitinisLaikotarpis" localSheetId="8">'Forma 9'!$E$83</definedName>
    <definedName name="VAS078_F_Kanalizavimopa1AtaskaitinisLaikotarpis">'Forma 9'!$E$83</definedName>
    <definedName name="VAS078_F_Kitaisbudaispa1AtaskaitinisLaikotarpis" localSheetId="8">'Forma 9'!$E$42</definedName>
    <definedName name="VAS078_F_Kitaisbudaispa1AtaskaitinisLaikotarpis">'Forma 9'!$E$42</definedName>
    <definedName name="VAS078_F_Kitosspecialio1AtaskaitinisLaikotarpis" localSheetId="8">'Forma 9'!$E$189</definedName>
    <definedName name="VAS078_F_Kitosspecialio1AtaskaitinisLaikotarpis">'Forma 9'!$E$189</definedName>
    <definedName name="VAS078_F_Kitudarbomasin1AtaskaitinisLaikotarpis" localSheetId="8">'Forma 9'!$E$110</definedName>
    <definedName name="VAS078_F_Kitudarbomasin1AtaskaitinisLaikotarpis">'Forma 9'!$E$110</definedName>
    <definedName name="VAS078_F_Kitupadaliniup1AtaskaitinisLaikotarpis" localSheetId="8">'Forma 9'!$E$195</definedName>
    <definedName name="VAS078_F_Kitupadaliniup1AtaskaitinisLaikotarpis">'Forma 9'!$E$195</definedName>
    <definedName name="VAS078_F_Kituvandentiek1AtaskaitinisLaikotarpis" localSheetId="8">'Forma 9'!$E$64</definedName>
    <definedName name="VAS078_F_Kituvandentiek1AtaskaitinisLaikotarpis">'Forma 9'!$E$64</definedName>
    <definedName name="VAS078_F_Kompostodregnu1AtaskaitinisLaikotarpis" localSheetId="8">'Forma 9'!$E$172</definedName>
    <definedName name="VAS078_F_Kompostodregnu1AtaskaitinisLaikotarpis">'Forma 9'!$E$172</definedName>
    <definedName name="VAS078_F_Kompostokiekis1AtaskaitinisLaikotarpis" localSheetId="8">'Forma 9'!$E$171</definedName>
    <definedName name="VAS078_F_Kompostokiekis1AtaskaitinisLaikotarpis">'Forma 9'!$E$171</definedName>
    <definedName name="VAS078_F_Magistraliniuv1AtaskaitinisLaikotarpis" localSheetId="8">'Forma 9'!$E$63</definedName>
    <definedName name="VAS078_F_Magistraliniuv1AtaskaitinisLaikotarpis">'Forma 9'!$E$63</definedName>
    <definedName name="VAS078_F_Mechaniniovaly1AtaskaitinisLaikotarpis" localSheetId="8">'Forma 9'!$E$102</definedName>
    <definedName name="VAS078_F_Mechaniniovaly1AtaskaitinisLaikotarpis">'Forma 9'!$E$102</definedName>
    <definedName name="VAS078_F_Membraniniaios1AtaskaitinisLaikotarpis" localSheetId="8">'Forma 9'!$E$55</definedName>
    <definedName name="VAS078_F_Membraniniaios1AtaskaitinisLaikotarpis">'Forma 9'!$E$55</definedName>
    <definedName name="VAS078_F_Membraniniaiul1AtaskaitinisLaikotarpis" localSheetId="8">'Forma 9'!$E$53</definedName>
    <definedName name="VAS078_F_Membraniniaiul1AtaskaitinisLaikotarpis">'Forma 9'!$E$53</definedName>
    <definedName name="VAS078_F_Metinisbiologi1AtaskaitinisLaikotarpis" localSheetId="8">'Forma 9'!$E$105</definedName>
    <definedName name="VAS078_F_Metinisbiologi1AtaskaitinisLaikotarpis">'Forma 9'!$E$105</definedName>
    <definedName name="VAS078_F_Metinisdenitri1AtaskaitinisLaikotarpis" localSheetId="8">'Forma 9'!$E$107</definedName>
    <definedName name="VAS078_F_Metinisdenitri1AtaskaitinisLaikotarpis">'Forma 9'!$E$107</definedName>
    <definedName name="VAS078_F_Metinisfiltrav1AtaskaitinisLaikotarpis" localSheetId="8">'Forma 9'!$E$101</definedName>
    <definedName name="VAS078_F_Metinisfiltrav1AtaskaitinisLaikotarpis">'Forma 9'!$E$101</definedName>
    <definedName name="VAS078_F_Metinismechani1AtaskaitinisLaikotarpis" localSheetId="8">'Forma 9'!$E$103</definedName>
    <definedName name="VAS078_F_Metinismechani1AtaskaitinisLaikotarpis">'Forma 9'!$E$103</definedName>
    <definedName name="VAS078_F_Metinisnuoteku1AtaskaitinisLaikotarpis" localSheetId="8">'Forma 9'!$E$174</definedName>
    <definedName name="VAS078_F_Metinisnuoteku1AtaskaitinisLaikotarpis">'Forma 9'!$E$174</definedName>
    <definedName name="VAS078_F_Metinisnuoteku2AtaskaitinisLaikotarpis" localSheetId="8">'Forma 9'!$E$182</definedName>
    <definedName name="VAS078_F_Metinisnuoteku2AtaskaitinisLaikotarpis">'Forma 9'!$E$182</definedName>
    <definedName name="VAS078_F_Metinisparuost1AtaskaitinisLaikotarpis" localSheetId="8">'Forma 9'!$E$38</definedName>
    <definedName name="VAS078_F_Metinisparuost1AtaskaitinisLaikotarpis">'Forma 9'!$E$38</definedName>
    <definedName name="VAS078_F_Naftosprodukta1AtaskaitinisLaikotarpis" localSheetId="8">'Forma 9'!$E$138</definedName>
    <definedName name="VAS078_F_Naftosprodukta1AtaskaitinisLaikotarpis">'Forma 9'!$E$138</definedName>
    <definedName name="VAS078_F_Naftosprodukta2AtaskaitinisLaikotarpis" localSheetId="8">'Forma 9'!$E$142</definedName>
    <definedName name="VAS078_F_Naftosprodukta2AtaskaitinisLaikotarpis">'Forma 9'!$E$142</definedName>
    <definedName name="VAS078_F_Nuotekudumbloa1AtaskaitinisLaikotarpis" localSheetId="8">'Forma 9'!$E$25</definedName>
    <definedName name="VAS078_F_Nuotekudumbloa1AtaskaitinisLaikotarpis">'Forma 9'!$E$25</definedName>
    <definedName name="VAS078_F_Nuotekudumblod1AtaskaitinisLaikotarpis" localSheetId="8">'Forma 9'!$E$29</definedName>
    <definedName name="VAS078_F_Nuotekudumblod1AtaskaitinisLaikotarpis">'Forma 9'!$E$29</definedName>
    <definedName name="VAS078_F_Nuotekudumblod3AtaskaitinisLaikotarpis" localSheetId="8">'Forma 9'!$E$169</definedName>
    <definedName name="VAS078_F_Nuotekudumblod3AtaskaitinisLaikotarpis">'Forma 9'!$E$169</definedName>
    <definedName name="VAS078_F_Nuotekudumblok1AtaskaitinisLaikotarpis" localSheetId="8">'Forma 9'!$E$30</definedName>
    <definedName name="VAS078_F_Nuotekudumblok1AtaskaitinisLaikotarpis">'Forma 9'!$E$30</definedName>
    <definedName name="VAS078_F_Nuotekudumblok2AtaskaitinisLaikotarpis" localSheetId="8">'Forma 9'!$E$151</definedName>
    <definedName name="VAS078_F_Nuotekudumblok2AtaskaitinisLaikotarpis">'Forma 9'!$E$151</definedName>
    <definedName name="VAS078_F_Nuotekudumblok3AtaskaitinisLaikotarpis" localSheetId="8">'Forma 9'!$E$153</definedName>
    <definedName name="VAS078_F_Nuotekudumblok3AtaskaitinisLaikotarpis">'Forma 9'!$E$153</definedName>
    <definedName name="VAS078_F_Nuotekudumblok4AtaskaitinisLaikotarpis" localSheetId="8">'Forma 9'!$E$158</definedName>
    <definedName name="VAS078_F_Nuotekudumblok4AtaskaitinisLaikotarpis">'Forma 9'!$E$158</definedName>
    <definedName name="VAS078_F_Nuotekudumblok5AtaskaitinisLaikotarpis" localSheetId="8">'Forma 9'!$E$163</definedName>
    <definedName name="VAS078_F_Nuotekudumblok5AtaskaitinisLaikotarpis">'Forma 9'!$E$163</definedName>
    <definedName name="VAS078_F_Nuotekudumblok6AtaskaitinisLaikotarpis" localSheetId="8">'Forma 9'!$E$166</definedName>
    <definedName name="VAS078_F_Nuotekudumblok6AtaskaitinisLaikotarpis">'Forma 9'!$E$166</definedName>
    <definedName name="VAS078_F_Nuotekudumblok7AtaskaitinisLaikotarpis" localSheetId="8">'Forma 9'!$E$168</definedName>
    <definedName name="VAS078_F_Nuotekudumblok7AtaskaitinisLaikotarpis">'Forma 9'!$E$168</definedName>
    <definedName name="VAS078_F_Nuotekudumblop1AtaskaitinisLaikotarpis" localSheetId="8">'Forma 9'!$E$28</definedName>
    <definedName name="VAS078_F_Nuotekudumblop1AtaskaitinisLaikotarpis">'Forma 9'!$E$28</definedName>
    <definedName name="VAS078_F_Nuotekudumblop2AtaskaitinisLaikotarpis" localSheetId="8">'Forma 9'!$E$159</definedName>
    <definedName name="VAS078_F_Nuotekudumblop2AtaskaitinisLaikotarpis">'Forma 9'!$E$159</definedName>
    <definedName name="VAS078_F_Nuotekudumblos1AtaskaitinisLaikotarpis" localSheetId="8">'Forma 9'!$E$27</definedName>
    <definedName name="VAS078_F_Nuotekudumblos1AtaskaitinisLaikotarpis">'Forma 9'!$E$27</definedName>
    <definedName name="VAS078_F_Nuotekudumblos2AtaskaitinisLaikotarpis" localSheetId="8">'Forma 9'!$E$164</definedName>
    <definedName name="VAS078_F_Nuotekudumblos2AtaskaitinisLaikotarpis">'Forma 9'!$E$164</definedName>
    <definedName name="VAS078_F_Nuotekudumblot10AtaskaitinisLaikotarpis" localSheetId="8">'Forma 9'!$E$154</definedName>
    <definedName name="VAS078_F_Nuotekudumblot10AtaskaitinisLaikotarpis">'Forma 9'!$E$154</definedName>
    <definedName name="VAS078_F_Nuotekudumblot11AtaskaitinisLaikotarpis" localSheetId="8">'Forma 9'!$E$175</definedName>
    <definedName name="VAS078_F_Nuotekudumblot11AtaskaitinisLaikotarpis">'Forma 9'!$E$175</definedName>
    <definedName name="VAS078_F_Nuotekudumblot12AtaskaitinisLaikotarpis" localSheetId="8">'Forma 9'!$E$183</definedName>
    <definedName name="VAS078_F_Nuotekudumblot12AtaskaitinisLaikotarpis">'Forma 9'!$E$183</definedName>
    <definedName name="VAS078_F_Nuotekudumblot7AtaskaitinisLaikotarpis" localSheetId="8">'Forma 9'!$E$26</definedName>
    <definedName name="VAS078_F_Nuotekudumblot7AtaskaitinisLaikotarpis">'Forma 9'!$E$26</definedName>
    <definedName name="VAS078_F_Nuotekudumblot8AtaskaitinisLaikotarpis" localSheetId="8">'Forma 9'!$E$149</definedName>
    <definedName name="VAS078_F_Nuotekudumblot8AtaskaitinisLaikotarpis">'Forma 9'!$E$149</definedName>
    <definedName name="VAS078_F_Nuotekudumblov1AtaskaitinisLaikotarpis" localSheetId="8">'Forma 9'!$E$152</definedName>
    <definedName name="VAS078_F_Nuotekudumblov1AtaskaitinisLaikotarpis">'Forma 9'!$E$152</definedName>
    <definedName name="VAS078_F_Nuotekudumblov2AtaskaitinisLaikotarpis" localSheetId="8">'Forma 9'!$E$167</definedName>
    <definedName name="VAS078_F_Nuotekudumblov2AtaskaitinisLaikotarpis">'Forma 9'!$E$167</definedName>
    <definedName name="VAS078_F_Nuotekulaborat1AtaskaitinisLaikotarpis" localSheetId="8">'Forma 9'!$E$192</definedName>
    <definedName name="VAS078_F_Nuotekulaborat1AtaskaitinisLaikotarpis">'Forma 9'!$E$192</definedName>
    <definedName name="VAS078_F_Nuotekuperpump1AtaskaitinisLaikotarpis" localSheetId="8">'Forma 9'!$E$77</definedName>
    <definedName name="VAS078_F_Nuotekuperpump1AtaskaitinisLaikotarpis">'Forma 9'!$E$77</definedName>
    <definedName name="VAS078_F_Nuotekusiurbli1AtaskaitinisLaikotarpis" localSheetId="8">'Forma 9'!$E$14</definedName>
    <definedName name="VAS078_F_Nuotekusiurbli1AtaskaitinisLaikotarpis">'Forma 9'!$E$14</definedName>
    <definedName name="VAS078_F_Nuotekutinklui1AtaskaitinisLaikotarpis" localSheetId="8">'Forma 9'!$E$80</definedName>
    <definedName name="VAS078_F_Nuotekutinklui1AtaskaitinisLaikotarpis">'Forma 9'!$E$80</definedName>
    <definedName name="VAS078_F_Nuotekuvalyklo1AtaskaitinisLaikotarpis" localSheetId="8">'Forma 9'!$E$108</definedName>
    <definedName name="VAS078_F_Nuotekuvalyklo1AtaskaitinisLaikotarpis">'Forma 9'!$E$108</definedName>
    <definedName name="VAS078_F_Nuotekuvalyklo2AtaskaitinisLaikotarpis" localSheetId="8">'Forma 9'!$E$109</definedName>
    <definedName name="VAS078_F_Nuotekuvalyklo2AtaskaitinisLaikotarpis">'Forma 9'!$E$109</definedName>
    <definedName name="VAS078_F_Nuotekuvalyklu1AtaskaitinisLaikotarpis" localSheetId="8">'Forma 9'!$E$16</definedName>
    <definedName name="VAS078_F_Nuotekuvalyklu1AtaskaitinisLaikotarpis">'Forma 9'!$E$16</definedName>
    <definedName name="VAS078_F_Pagalbiochemin1AtaskaitinisLaikotarpis" localSheetId="8">'Forma 9'!$E$112</definedName>
    <definedName name="VAS078_F_Pagalbiochemin1AtaskaitinisLaikotarpis">'Forma 9'!$E$112</definedName>
    <definedName name="VAS078_F_Pagalbiochemin2AtaskaitinisLaikotarpis" localSheetId="8">'Forma 9'!$E$118</definedName>
    <definedName name="VAS078_F_Pagalbiochemin2AtaskaitinisLaikotarpis">'Forma 9'!$E$118</definedName>
    <definedName name="VAS078_F_Pagalbiochemin3AtaskaitinisLaikotarpis" localSheetId="8">'Forma 9'!$E$129</definedName>
    <definedName name="VAS078_F_Pagalbiochemin3AtaskaitinisLaikotarpis">'Forma 9'!$E$129</definedName>
    <definedName name="VAS078_F_Pagalbiochemin4AtaskaitinisLaikotarpis" localSheetId="8">'Forma 9'!$E$136</definedName>
    <definedName name="VAS078_F_Pagalbiochemin4AtaskaitinisLaikotarpis">'Forma 9'!$E$136</definedName>
    <definedName name="VAS078_F_Pagalbiochemin5AtaskaitinisLaikotarpis" localSheetId="8">'Forma 9'!$E$140</definedName>
    <definedName name="VAS078_F_Pagalbiochemin5AtaskaitinisLaikotarpis">'Forma 9'!$E$140</definedName>
    <definedName name="VAS078_F_Pagalbiochemin6AtaskaitinisLaikotarpis" localSheetId="8">'Forma 9'!$E$144</definedName>
    <definedName name="VAS078_F_Pagalbiochemin6AtaskaitinisLaikotarpis">'Forma 9'!$E$144</definedName>
    <definedName name="VAS078_F_Pagamintubrike1AtaskaitinisLaikotarpis" localSheetId="8">'Forma 9'!$E$180</definedName>
    <definedName name="VAS078_F_Pagamintubrike1AtaskaitinisLaikotarpis">'Forma 9'!$E$180</definedName>
    <definedName name="VAS078_F_Pagamintugranu1AtaskaitinisLaikotarpis" localSheetId="8">'Forma 9'!$E$181</definedName>
    <definedName name="VAS078_F_Pagamintugranu1AtaskaitinisLaikotarpis">'Forma 9'!$E$181</definedName>
    <definedName name="VAS078_F_Paruostonuotek1AtaskaitinisLaikotarpis" localSheetId="8">'Forma 9'!$E$177</definedName>
    <definedName name="VAS078_F_Paruostonuotek1AtaskaitinisLaikotarpis">'Forma 9'!$E$177</definedName>
    <definedName name="VAS078_F_Paruostonuotek2AtaskaitinisLaikotarpis" localSheetId="8">'Forma 9'!$E$178</definedName>
    <definedName name="VAS078_F_Paruostonuotek2AtaskaitinisLaikotarpis">'Forma 9'!$E$178</definedName>
    <definedName name="VAS078_F_Patiektasvande1AtaskaitinisLaikotarpis" localSheetId="8">'Forma 9'!$E$43</definedName>
    <definedName name="VAS078_F_Patiektasvande1AtaskaitinisLaikotarpis">'Forma 9'!$E$43</definedName>
    <definedName name="VAS078_F_Pavirsiniunuot10AtaskaitinisLaikotarpis" localSheetId="8">'Forma 9'!$E$90</definedName>
    <definedName name="VAS078_F_Pavirsiniunuot10AtaskaitinisLaikotarpis">'Forma 9'!$E$90</definedName>
    <definedName name="VAS078_F_Pavirsiniunuot11AtaskaitinisLaikotarpis" localSheetId="8">'Forma 9'!$E$91</definedName>
    <definedName name="VAS078_F_Pavirsiniunuot11AtaskaitinisLaikotarpis">'Forma 9'!$E$91</definedName>
    <definedName name="VAS078_F_Pavirsiniunuot12AtaskaitinisLaikotarpis" localSheetId="8">'Forma 9'!$E$93</definedName>
    <definedName name="VAS078_F_Pavirsiniunuot12AtaskaitinisLaikotarpis">'Forma 9'!$E$93</definedName>
    <definedName name="VAS078_F_Pavirsiniunuot13AtaskaitinisLaikotarpis" localSheetId="8">'Forma 9'!$E$95</definedName>
    <definedName name="VAS078_F_Pavirsiniunuot13AtaskaitinisLaikotarpis">'Forma 9'!$E$95</definedName>
    <definedName name="VAS078_F_Pavirsiniunuot14AtaskaitinisLaikotarpis" localSheetId="8">'Forma 9'!$E$96</definedName>
    <definedName name="VAS078_F_Pavirsiniunuot14AtaskaitinisLaikotarpis">'Forma 9'!$E$96</definedName>
    <definedName name="VAS078_F_Pavirsiniunuot15AtaskaitinisLaikotarpis" localSheetId="8">'Forma 9'!$E$97</definedName>
    <definedName name="VAS078_F_Pavirsiniunuot15AtaskaitinisLaikotarpis">'Forma 9'!$E$97</definedName>
    <definedName name="VAS078_F_Pavirsiniunuot16AtaskaitinisLaikotarpis" localSheetId="8">'Forma 9'!$E$133</definedName>
    <definedName name="VAS078_F_Pavirsiniunuot16AtaskaitinisLaikotarpis">'Forma 9'!$E$133</definedName>
    <definedName name="VAS078_F_Pavirsiniunuot7AtaskaitinisLaikotarpis" localSheetId="8">'Forma 9'!$E$15</definedName>
    <definedName name="VAS078_F_Pavirsiniunuot7AtaskaitinisLaikotarpis">'Forma 9'!$E$15</definedName>
    <definedName name="VAS078_F_Pavirsiniunuot8AtaskaitinisLaikotarpis" localSheetId="8">'Forma 9'!$E$21</definedName>
    <definedName name="VAS078_F_Pavirsiniunuot8AtaskaitinisLaikotarpis">'Forma 9'!$E$21</definedName>
    <definedName name="VAS078_F_Pavirsiniunuot9AtaskaitinisLaikotarpis" localSheetId="8">'Forma 9'!$E$89</definedName>
    <definedName name="VAS078_F_Pavirsiniunuot9AtaskaitinisLaikotarpis">'Forma 9'!$E$89</definedName>
    <definedName name="VAS078_F_Perpumpavimost1AtaskaitinisLaikotarpis" localSheetId="8">'Forma 9'!$E$78</definedName>
    <definedName name="VAS078_F_Perpumpavimost1AtaskaitinisLaikotarpis">'Forma 9'!$E$78</definedName>
    <definedName name="VAS078_F_Pozeminiovande1AtaskaitinisLaikotarpis" localSheetId="8">'Forma 9'!$E$62</definedName>
    <definedName name="VAS078_F_Pozeminiovande1AtaskaitinisLaikotarpis">'Forma 9'!$E$62</definedName>
    <definedName name="VAS078_F_Rezervuaruskai1AtaskaitinisLaikotarpis" localSheetId="8">'Forma 9'!$E$51</definedName>
    <definedName name="VAS078_F_Rezervuaruskai1AtaskaitinisLaikotarpis">'Forma 9'!$E$51</definedName>
    <definedName name="VAS078_F_Riebalair1AtaskaitinisLaikotarpis" localSheetId="8">'Forma 9'!$E$114</definedName>
    <definedName name="VAS078_F_Riebalair1AtaskaitinisLaikotarpis">'Forma 9'!$E$114</definedName>
    <definedName name="VAS078_F_Riebalair2AtaskaitinisLaikotarpis" localSheetId="8">'Forma 9'!$E$120</definedName>
    <definedName name="VAS078_F_Riebalair2AtaskaitinisLaikotarpis">'Forma 9'!$E$120</definedName>
    <definedName name="VAS078_F_Sausumedziaguk1AtaskaitinisLaikotarpis" localSheetId="8">'Forma 9'!$E$173</definedName>
    <definedName name="VAS078_F_Sausumedziaguk1AtaskaitinisLaikotarpis">'Forma 9'!$E$173</definedName>
    <definedName name="VAS078_F_Sausumedziaguk2AtaskaitinisLaikotarpis" localSheetId="8">'Forma 9'!$E$179</definedName>
    <definedName name="VAS078_F_Sausumedziaguk2AtaskaitinisLaikotarpis">'Forma 9'!$E$179</definedName>
    <definedName name="VAS078_F_Skaitikliubutu1AtaskaitinisLaikotarpis" localSheetId="8">'Forma 9'!$E$73</definedName>
    <definedName name="VAS078_F_Skaitikliubutu1AtaskaitinisLaikotarpis">'Forma 9'!$E$73</definedName>
    <definedName name="VAS078_F_Suspenduotosme1AtaskaitinisLaikotarpis" localSheetId="8">'Forma 9'!$E$113</definedName>
    <definedName name="VAS078_F_Suspenduotosme1AtaskaitinisLaikotarpis">'Forma 9'!$E$113</definedName>
    <definedName name="VAS078_F_Suspenduotosme2AtaskaitinisLaikotarpis" localSheetId="8">'Forma 9'!$E$119</definedName>
    <definedName name="VAS078_F_Suspenduotosme2AtaskaitinisLaikotarpis">'Forma 9'!$E$119</definedName>
    <definedName name="VAS078_F_Suspenduotosme3AtaskaitinisLaikotarpis" localSheetId="8">'Forma 9'!$E$137</definedName>
    <definedName name="VAS078_F_Suspenduotosme3AtaskaitinisLaikotarpis">'Forma 9'!$E$137</definedName>
    <definedName name="VAS078_F_Suspenduotosme4AtaskaitinisLaikotarpis" localSheetId="8">'Forma 9'!$E$141</definedName>
    <definedName name="VAS078_F_Suspenduotosme4AtaskaitinisLaikotarpis">'Forma 9'!$E$141</definedName>
    <definedName name="VAS078_F_Transportoprie10AtaskaitinisLaikotarpis" localSheetId="8">'Forma 9'!$E$185</definedName>
    <definedName name="VAS078_F_Transportoprie10AtaskaitinisLaikotarpis">'Forma 9'!$E$185</definedName>
    <definedName name="VAS078_F_Transportoprie11AtaskaitinisLaikotarpis" localSheetId="8">'Forma 9'!$E$188</definedName>
    <definedName name="VAS078_F_Transportoprie11AtaskaitinisLaikotarpis">'Forma 9'!$E$188</definedName>
    <definedName name="VAS078_F_Transportoprie12AtaskaitinisLaikotarpis" localSheetId="8">'Forma 9'!$E$190</definedName>
    <definedName name="VAS078_F_Transportoprie12AtaskaitinisLaikotarpis">'Forma 9'!$E$190</definedName>
    <definedName name="VAS078_F_Uzdaroseslegin1AtaskaitinisLaikotarpis" localSheetId="8">'Forma 9'!$E$41</definedName>
    <definedName name="VAS078_F_Uzdaroseslegin1AtaskaitinisLaikotarpis">'Forma 9'!$E$41</definedName>
    <definedName name="VAS078_F_Valyklosesusid1AtaskaitinisLaikotarpis" localSheetId="8">'Forma 9'!$E$146</definedName>
    <definedName name="VAS078_F_Valyklosesusid1AtaskaitinisLaikotarpis">'Forma 9'!$E$146</definedName>
    <definedName name="VAS078_F_Valyklosesusid2AtaskaitinisLaikotarpis" localSheetId="8">'Forma 9'!$E$147</definedName>
    <definedName name="VAS078_F_Valyklosesusid2AtaskaitinisLaikotarpis">'Forma 9'!$E$147</definedName>
    <definedName name="VAS078_F_Valyklosesusid3AtaskaitinisLaikotarpis" localSheetId="8">'Forma 9'!$E$148</definedName>
    <definedName name="VAS078_F_Valyklosesusid3AtaskaitinisLaikotarpis">'Forma 9'!$E$148</definedName>
    <definedName name="VAS078_F_Vandensaeravim1AtaskaitinisLaikotarpis" localSheetId="8">'Forma 9'!$E$36</definedName>
    <definedName name="VAS078_F_Vandensaeravim1AtaskaitinisLaikotarpis">'Forma 9'!$E$36</definedName>
    <definedName name="VAS078_F_Vandensemimoko1AtaskaitinisLaikotarpis" localSheetId="8">'Forma 9'!$E$67</definedName>
    <definedName name="VAS078_F_Vandensemimoko1AtaskaitinisLaikotarpis">'Forma 9'!$E$67</definedName>
    <definedName name="VAS078_F_Vandensisgavimo1AtaskaitinisLaikotarpis" localSheetId="8">'Forma 9'!$E$11</definedName>
    <definedName name="VAS078_F_Vandensisgavimo1AtaskaitinisLaikotarpis">'Forma 9'!$E$11</definedName>
    <definedName name="VAS078_F_Vandenspakelim1AtaskaitinisLaikotarpis" localSheetId="8">'Forma 9'!$E$13</definedName>
    <definedName name="VAS078_F_Vandenspakelim1AtaskaitinisLaikotarpis">'Forma 9'!$E$13</definedName>
    <definedName name="VAS078_F_Vandenspakelim2AtaskaitinisLaikotarpis" localSheetId="8">'Forma 9'!$E$59</definedName>
    <definedName name="VAS078_F_Vandenspakelim2AtaskaitinisLaikotarpis">'Forma 9'!$E$59</definedName>
    <definedName name="VAS078_F_Vandenspakelim3AtaskaitinisLaikotarpis" localSheetId="8">'Forma 9'!$E$60</definedName>
    <definedName name="VAS078_F_Vandenspakelim3AtaskaitinisLaikotarpis">'Forma 9'!$E$60</definedName>
    <definedName name="VAS078_F_Vandensruosime1AtaskaitinisLaikotarpis" localSheetId="8">'Forma 9'!$E$54</definedName>
    <definedName name="VAS078_F_Vandensruosime1AtaskaitinisLaikotarpis">'Forma 9'!$E$54</definedName>
    <definedName name="VAS078_F_Vandensruosimo1AtaskaitinisLaikotarpis" localSheetId="8">'Forma 9'!$E$12</definedName>
    <definedName name="VAS078_F_Vandensruosimo1AtaskaitinisLaikotarpis">'Forma 9'!$E$12</definedName>
    <definedName name="VAS078_F_Vandentiekyjel1AtaskaitinisLaikotarpis" localSheetId="8">'Forma 9'!$E$74</definedName>
    <definedName name="VAS078_F_Vandentiekyjel1AtaskaitinisLaikotarpis">'Forma 9'!$E$74</definedName>
    <definedName name="VAS078_F_Vandentiekiopr1AtaskaitinisLaikotarpis" localSheetId="8">'Forma 9'!$E$65</definedName>
    <definedName name="VAS078_F_Vandentiekiopr1AtaskaitinisLaikotarpis">'Forma 9'!$E$65</definedName>
    <definedName name="VAS078_F_Vandentiekiusk1AtaskaitinisLaikotarpis" localSheetId="8">'Forma 9'!$E$58</definedName>
    <definedName name="VAS078_F_Vandentiekiusk1AtaskaitinisLaikotarpis">'Forma 9'!$E$58</definedName>
    <definedName name="VAS078_F_Vandenvieciusk1AtaskaitinisLaikotarpis" localSheetId="8">'Forma 9'!$E$32</definedName>
    <definedName name="VAS078_F_Vandenvieciusk1AtaskaitinisLaikotarpis">'Forma 9'!$E$32</definedName>
    <definedName name="VAS078_F_Vidutinisnuote1AtaskaitinisLaikotarpis" localSheetId="8">'Forma 9'!$E$157</definedName>
    <definedName name="VAS078_F_Vidutinisnuote1AtaskaitinisLaikotarpis">'Forma 9'!$E$157</definedName>
    <definedName name="VAS078_F_Vidutinisnuote2AtaskaitinisLaikotarpis" localSheetId="8">'Forma 9'!$E$162</definedName>
    <definedName name="VAS078_F_Vidutinisnuote2AtaskaitinisLaikotarpis">'Forma 9'!$E$162</definedName>
    <definedName name="VAS078_F_Vidutinispajeg1AtaskaitinisLaikotarpis" localSheetId="8">'Forma 9'!$E$17</definedName>
    <definedName name="VAS078_F_Vidutinispajeg1AtaskaitinisLaikotarpis">'Forma 9'!$E$17</definedName>
    <definedName name="VAS078_F_Vidutinispajeg2AtaskaitinisLaikotarpis" localSheetId="8">'Forma 9'!$E$18</definedName>
    <definedName name="VAS078_F_Vidutinispajeg2AtaskaitinisLaikotarpis">'Forma 9'!$E$18</definedName>
    <definedName name="VAS078_F_Vidutinispajeg3AtaskaitinisLaikotarpis" localSheetId="8">'Forma 9'!$E$19</definedName>
    <definedName name="VAS078_F_Vidutinispajeg3AtaskaitinisLaikotarpis">'Forma 9'!$E$19</definedName>
    <definedName name="VAS078_F_Vidutinispajeg4AtaskaitinisLaikotarpis" localSheetId="8">'Forma 9'!$E$20</definedName>
    <definedName name="VAS078_F_Vidutinispajeg4AtaskaitinisLaikotarpis">'Forma 9'!$E$20</definedName>
    <definedName name="VAS078_F_Vidutinispajeg5AtaskaitinisLaikotarpis" localSheetId="8">'Forma 9'!$E$22</definedName>
    <definedName name="VAS078_F_Vidutinispajeg5AtaskaitinisLaikotarpis">'Forma 9'!$E$22</definedName>
    <definedName name="VAS078_F_Vidutinispajeg6AtaskaitinisLaikotarpis" localSheetId="8">'Forma 9'!$E$23</definedName>
    <definedName name="VAS078_F_Vidutinispajeg6AtaskaitinisLaikotarpis">'Forma 9'!$E$23</definedName>
    <definedName name="VAS078_F_Vidutinispajeg7AtaskaitinisLaikotarpis" localSheetId="8">'Forma 9'!$E$24</definedName>
    <definedName name="VAS078_F_Vidutinispajeg7AtaskaitinisLaikotarpis">'Forma 9'!$E$24</definedName>
    <definedName name="VAS078_F_Vidutinissvert1AtaskaitinisLaikotarpis" localSheetId="8">'Forma 9'!$E$34</definedName>
    <definedName name="VAS078_F_Vidutinissvert1AtaskaitinisLaikotarpis">'Forma 9'!$E$34</definedName>
    <definedName name="VAS078_F_Vidutinissvert2AtaskaitinisLaikotarpis" localSheetId="8">'Forma 9'!$E$56</definedName>
    <definedName name="VAS078_F_Vidutinissvert2AtaskaitinisLaikotarpis">'Forma 9'!$E$56</definedName>
    <definedName name="VAS078_F_Vidutinissvert3AtaskaitinisLaikotarpis" localSheetId="8">'Forma 9'!$E$61</definedName>
    <definedName name="VAS078_F_Vidutinissvert3AtaskaitinisLaikotarpis">'Forma 9'!$E$61</definedName>
    <definedName name="VAS078_F_Vidutinissvert4AtaskaitinisLaikotarpis" localSheetId="8">'Forma 9'!$E$79</definedName>
    <definedName name="VAS078_F_Vidutinissvert4AtaskaitinisLaikotarpis">'Forma 9'!$E$79</definedName>
    <definedName name="VAS078_F_Vidutinissvert5AtaskaitinisLaikotarpis" localSheetId="8">'Forma 9'!$E$92</definedName>
    <definedName name="VAS078_F_Vidutinissvert5AtaskaitinisLaikotarpis">'Forma 9'!$E$92</definedName>
    <definedName name="VAS079_D_Apskaitosveikl7" localSheetId="9">'Forma 10'!$C$22</definedName>
    <definedName name="VAS079_D_Apskaitosveikl7">'Forma 10'!$C$22</definedName>
    <definedName name="VAS079_D_Apskaitosveikl8" localSheetId="9">'Forma 10'!$C$33</definedName>
    <definedName name="VAS079_D_Apskaitosveikl8">'Forma 10'!$C$33</definedName>
    <definedName name="VAS079_D_Apskaitosveikl9" localSheetId="9">'Forma 10'!$C$34</definedName>
    <definedName name="VAS079_D_Apskaitosveikl9">'Forma 10'!$C$34</definedName>
    <definedName name="VAS079_D_AtaskaitinisLaikotarpis" localSheetId="9">'Forma 10'!$E$9</definedName>
    <definedName name="VAS079_D_AtaskaitinisLaikotarpis">'Forma 10'!$E$9</definedName>
    <definedName name="VAS079_D_Bendraipriskir1" localSheetId="9">'Forma 10'!$C$37</definedName>
    <definedName name="VAS079_D_Bendraipriskir1">'Forma 10'!$C$37</definedName>
    <definedName name="VAS079_D_Darbuotojuskai1" localSheetId="9">'Forma 10'!$C$10</definedName>
    <definedName name="VAS079_D_Darbuotojuskai1">'Forma 10'!$C$10</definedName>
    <definedName name="VAS079_D_Darbuotojuskai2" localSheetId="9">'Forma 10'!$C$11</definedName>
    <definedName name="VAS079_D_Darbuotojuskai2">'Forma 10'!$C$11</definedName>
    <definedName name="VAS079_D_Darbuotojuskai3" localSheetId="9">'Forma 10'!$C$25</definedName>
    <definedName name="VAS079_D_Darbuotojuskai3">'Forma 10'!$C$25</definedName>
    <definedName name="VAS079_D_Geriamojovande17" localSheetId="9">'Forma 10'!$C$13</definedName>
    <definedName name="VAS079_D_Geriamojovande17">'Forma 10'!$C$13</definedName>
    <definedName name="VAS079_D_Gvtveiklaities1" localSheetId="9">'Forma 10'!$C$27</definedName>
    <definedName name="VAS079_D_Gvtveiklaities1">'Forma 10'!$C$27</definedName>
    <definedName name="VAS079_D_Gvtveiklaities2" localSheetId="9">'Forma 10'!$C$28</definedName>
    <definedName name="VAS079_D_Gvtveiklaities2">'Forma 10'!$C$28</definedName>
    <definedName name="VAS079_D_Issioskaiciaus18" localSheetId="9">'Forma 10'!$C$14</definedName>
    <definedName name="VAS079_D_Issioskaiciaus18">'Forma 10'!$C$14</definedName>
    <definedName name="VAS079_D_Issioskaiciaus19" localSheetId="9">'Forma 10'!$C$18</definedName>
    <definedName name="VAS079_D_Issioskaiciaus19">'Forma 10'!$C$18</definedName>
    <definedName name="VAS079_D_Netiesiogiaipr1" localSheetId="9">'Forma 10'!$C$23</definedName>
    <definedName name="VAS079_D_Netiesiogiaipr1">'Forma 10'!$C$23</definedName>
    <definedName name="VAS079_D_Netiesiogiaipr2" localSheetId="9">'Forma 10'!$C$35</definedName>
    <definedName name="VAS079_D_Netiesiogiaipr2">'Forma 10'!$C$35</definedName>
    <definedName name="VAS079_D_Netiesiogiaipr3" localSheetId="9">'Forma 10'!$C$36</definedName>
    <definedName name="VAS079_D_Netiesiogiaipr3">'Forma 10'!$C$36</definedName>
    <definedName name="VAS079_D_Ntveiklaitiesi1" localSheetId="9">'Forma 10'!$C$29</definedName>
    <definedName name="VAS079_D_Ntveiklaitiesi1">'Forma 10'!$C$29</definedName>
    <definedName name="VAS079_D_Ntveiklaitiesi2" localSheetId="9">'Forma 10'!$C$30</definedName>
    <definedName name="VAS079_D_Ntveiklaitiesi2">'Forma 10'!$C$30</definedName>
    <definedName name="VAS079_D_Nuotekudumblot13" localSheetId="9">'Forma 10'!$C$20</definedName>
    <definedName name="VAS079_D_Nuotekudumblot13">'Forma 10'!$C$20</definedName>
    <definedName name="VAS079_D_Nuotekutvarkym10" localSheetId="9">'Forma 10'!$C$17</definedName>
    <definedName name="VAS079_D_Nuotekutvarkym10">'Forma 10'!$C$17</definedName>
    <definedName name="VAS079_D_Nuotekuvalyme1" localSheetId="9">'Forma 10'!$C$19</definedName>
    <definedName name="VAS079_D_Nuotekuvalyme1">'Forma 10'!$C$19</definedName>
    <definedName name="VAS079_D_Pavirsiniunuot17" localSheetId="9">'Forma 10'!$C$21</definedName>
    <definedName name="VAS079_D_Pavirsiniunuot17">'Forma 10'!$C$21</definedName>
    <definedName name="VAS079_D_Pavirsiniunuot18" localSheetId="9">'Forma 10'!$C$31</definedName>
    <definedName name="VAS079_D_Pavirsiniunuot18">'Forma 10'!$C$31</definedName>
    <definedName name="VAS079_D_Pavirsiniunuot19" localSheetId="9">'Forma 10'!$C$32</definedName>
    <definedName name="VAS079_D_Pavirsiniunuot19">'Forma 10'!$C$32</definedName>
    <definedName name="VAS079_D_Reguliuojamaiv1" localSheetId="9">'Forma 10'!$C$24</definedName>
    <definedName name="VAS079_D_Reguliuojamaiv1">'Forma 10'!$C$24</definedName>
    <definedName name="VAS079_D_Reguliuojamaiv2" localSheetId="9">'Forma 10'!$C$38</definedName>
    <definedName name="VAS079_D_Reguliuojamaiv2">'Forma 10'!$C$38</definedName>
    <definedName name="VAS079_D_Santykiniairod1" localSheetId="9">'Forma 10'!$C$26</definedName>
    <definedName name="VAS079_D_Santykiniairod1">'Forma 10'!$C$26</definedName>
    <definedName name="VAS079_D_Tiesiogiaiirne1" localSheetId="9">'Forma 10'!$C$40</definedName>
    <definedName name="VAS079_D_Tiesiogiaiirne1">'Forma 10'!$C$40</definedName>
    <definedName name="VAS079_D_Tiesiogiaipris1" localSheetId="9">'Forma 10'!$C$12</definedName>
    <definedName name="VAS079_D_Tiesiogiaipris1">'Forma 10'!$C$12</definedName>
    <definedName name="VAS079_D_Vandenspristat1" localSheetId="9">'Forma 10'!$C$16</definedName>
    <definedName name="VAS079_D_Vandenspristat1">'Forma 10'!$C$16</definedName>
    <definedName name="VAS079_D_Vandensruosime2" localSheetId="9">'Forma 10'!$C$15</definedName>
    <definedName name="VAS079_D_Vandensruosime2">'Forma 10'!$C$15</definedName>
    <definedName name="VAS079_D_Vidutinisdarbo1" localSheetId="9">'Forma 10'!$C$39</definedName>
    <definedName name="VAS079_D_Vidutinisdarbo1">'Forma 10'!$C$39</definedName>
    <definedName name="VAS079_F_Apskaitosveikl7AtaskaitinisLaikotarpis" localSheetId="9">'Forma 10'!$E$22</definedName>
    <definedName name="VAS079_F_Apskaitosveikl7AtaskaitinisLaikotarpis">'Forma 10'!$E$22</definedName>
    <definedName name="VAS079_F_Apskaitosveikl8AtaskaitinisLaikotarpis" localSheetId="9">'Forma 10'!$E$33</definedName>
    <definedName name="VAS079_F_Apskaitosveikl8AtaskaitinisLaikotarpis">'Forma 10'!$E$33</definedName>
    <definedName name="VAS079_F_Apskaitosveikl9AtaskaitinisLaikotarpis" localSheetId="9">'Forma 10'!$E$34</definedName>
    <definedName name="VAS079_F_Apskaitosveikl9AtaskaitinisLaikotarpis">'Forma 10'!$E$34</definedName>
    <definedName name="VAS079_F_Bendraipriskir1AtaskaitinisLaikotarpis" localSheetId="9">'Forma 10'!$E$37</definedName>
    <definedName name="VAS079_F_Bendraipriskir1AtaskaitinisLaikotarpis">'Forma 10'!$E$37</definedName>
    <definedName name="VAS079_F_Darbuotojuskai1AtaskaitinisLaikotarpis" localSheetId="9">'Forma 10'!$E$10</definedName>
    <definedName name="VAS079_F_Darbuotojuskai1AtaskaitinisLaikotarpis">'Forma 10'!$E$10</definedName>
    <definedName name="VAS079_F_Darbuotojuskai2AtaskaitinisLaikotarpis" localSheetId="9">'Forma 10'!$E$11</definedName>
    <definedName name="VAS079_F_Darbuotojuskai2AtaskaitinisLaikotarpis">'Forma 10'!$E$11</definedName>
    <definedName name="VAS079_F_Darbuotojuskai3AtaskaitinisLaikotarpis" localSheetId="9">'Forma 10'!$E$25</definedName>
    <definedName name="VAS079_F_Darbuotojuskai3AtaskaitinisLaikotarpis">'Forma 10'!$E$25</definedName>
    <definedName name="VAS079_F_Geriamojovande17AtaskaitinisLaikotarpis" localSheetId="9">'Forma 10'!$E$13</definedName>
    <definedName name="VAS079_F_Geriamojovande17AtaskaitinisLaikotarpis">'Forma 10'!$E$13</definedName>
    <definedName name="VAS079_F_Gvtveiklaities1AtaskaitinisLaikotarpis" localSheetId="9">'Forma 10'!$E$27</definedName>
    <definedName name="VAS079_F_Gvtveiklaities1AtaskaitinisLaikotarpis">'Forma 10'!$E$27</definedName>
    <definedName name="VAS079_F_Gvtveiklaities2AtaskaitinisLaikotarpis" localSheetId="9">'Forma 10'!$E$28</definedName>
    <definedName name="VAS079_F_Gvtveiklaities2AtaskaitinisLaikotarpis">'Forma 10'!$E$28</definedName>
    <definedName name="VAS079_F_Issioskaiciaus18AtaskaitinisLaikotarpis" localSheetId="9">'Forma 10'!$E$14</definedName>
    <definedName name="VAS079_F_Issioskaiciaus18AtaskaitinisLaikotarpis">'Forma 10'!$E$14</definedName>
    <definedName name="VAS079_F_Issioskaiciaus19AtaskaitinisLaikotarpis" localSheetId="9">'Forma 10'!$E$18</definedName>
    <definedName name="VAS079_F_Issioskaiciaus19AtaskaitinisLaikotarpis">'Forma 10'!$E$18</definedName>
    <definedName name="VAS079_F_Netiesiogiaipr1AtaskaitinisLaikotarpis" localSheetId="9">'Forma 10'!$E$23</definedName>
    <definedName name="VAS079_F_Netiesiogiaipr1AtaskaitinisLaikotarpis">'Forma 10'!$E$23</definedName>
    <definedName name="VAS079_F_Netiesiogiaipr2AtaskaitinisLaikotarpis" localSheetId="9">'Forma 10'!$E$35</definedName>
    <definedName name="VAS079_F_Netiesiogiaipr2AtaskaitinisLaikotarpis">'Forma 10'!$E$35</definedName>
    <definedName name="VAS079_F_Netiesiogiaipr3AtaskaitinisLaikotarpis" localSheetId="9">'Forma 10'!$E$36</definedName>
    <definedName name="VAS079_F_Netiesiogiaipr3AtaskaitinisLaikotarpis">'Forma 10'!$E$36</definedName>
    <definedName name="VAS079_F_Ntveiklaitiesi1AtaskaitinisLaikotarpis" localSheetId="9">'Forma 10'!$E$29</definedName>
    <definedName name="VAS079_F_Ntveiklaitiesi1AtaskaitinisLaikotarpis">'Forma 10'!$E$29</definedName>
    <definedName name="VAS079_F_Ntveiklaitiesi2AtaskaitinisLaikotarpis" localSheetId="9">'Forma 10'!$E$30</definedName>
    <definedName name="VAS079_F_Ntveiklaitiesi2AtaskaitinisLaikotarpis">'Forma 10'!$E$30</definedName>
    <definedName name="VAS079_F_Nuotekudumblot13AtaskaitinisLaikotarpis" localSheetId="9">'Forma 10'!$E$20</definedName>
    <definedName name="VAS079_F_Nuotekudumblot13AtaskaitinisLaikotarpis">'Forma 10'!$E$20</definedName>
    <definedName name="VAS079_F_Nuotekutvarkym10AtaskaitinisLaikotarpis" localSheetId="9">'Forma 10'!$E$17</definedName>
    <definedName name="VAS079_F_Nuotekutvarkym10AtaskaitinisLaikotarpis">'Forma 10'!$E$17</definedName>
    <definedName name="VAS079_F_Nuotekuvalyme1AtaskaitinisLaikotarpis" localSheetId="9">'Forma 10'!$E$19</definedName>
    <definedName name="VAS079_F_Nuotekuvalyme1AtaskaitinisLaikotarpis">'Forma 10'!$E$19</definedName>
    <definedName name="VAS079_F_Pavirsiniunuot17AtaskaitinisLaikotarpis" localSheetId="9">'Forma 10'!$E$21</definedName>
    <definedName name="VAS079_F_Pavirsiniunuot17AtaskaitinisLaikotarpis">'Forma 10'!$E$21</definedName>
    <definedName name="VAS079_F_Pavirsiniunuot18AtaskaitinisLaikotarpis" localSheetId="9">'Forma 10'!$E$31</definedName>
    <definedName name="VAS079_F_Pavirsiniunuot18AtaskaitinisLaikotarpis">'Forma 10'!$E$31</definedName>
    <definedName name="VAS079_F_Pavirsiniunuot19AtaskaitinisLaikotarpis" localSheetId="9">'Forma 10'!$E$32</definedName>
    <definedName name="VAS079_F_Pavirsiniunuot19AtaskaitinisLaikotarpis">'Forma 10'!$E$32</definedName>
    <definedName name="VAS079_F_Reguliuojamaiv1AtaskaitinisLaikotarpis" localSheetId="9">'Forma 10'!$E$24</definedName>
    <definedName name="VAS079_F_Reguliuojamaiv1AtaskaitinisLaikotarpis">'Forma 10'!$E$24</definedName>
    <definedName name="VAS079_F_Reguliuojamaiv2AtaskaitinisLaikotarpis" localSheetId="9">'Forma 10'!$E$38</definedName>
    <definedName name="VAS079_F_Reguliuojamaiv2AtaskaitinisLaikotarpis">'Forma 10'!$E$38</definedName>
    <definedName name="VAS079_F_Santykiniairod1AtaskaitinisLaikotarpis" localSheetId="9">'Forma 10'!$E$26</definedName>
    <definedName name="VAS079_F_Santykiniairod1AtaskaitinisLaikotarpis">'Forma 10'!$E$26</definedName>
    <definedName name="VAS079_F_Tiesiogiaiirne1AtaskaitinisLaikotarpis" localSheetId="9">'Forma 10'!$E$40</definedName>
    <definedName name="VAS079_F_Tiesiogiaiirne1AtaskaitinisLaikotarpis">'Forma 10'!$E$40</definedName>
    <definedName name="VAS079_F_Tiesiogiaipris1AtaskaitinisLaikotarpis" localSheetId="9">'Forma 10'!$E$12</definedName>
    <definedName name="VAS079_F_Tiesiogiaipris1AtaskaitinisLaikotarpis">'Forma 10'!$E$12</definedName>
    <definedName name="VAS079_F_Vandenspristat1AtaskaitinisLaikotarpis" localSheetId="9">'Forma 10'!$E$16</definedName>
    <definedName name="VAS079_F_Vandenspristat1AtaskaitinisLaikotarpis">'Forma 10'!$E$16</definedName>
    <definedName name="VAS079_F_Vandensruosime2AtaskaitinisLaikotarpis" localSheetId="9">'Forma 10'!$E$15</definedName>
    <definedName name="VAS079_F_Vandensruosime2AtaskaitinisLaikotarpis">'Forma 10'!$E$15</definedName>
    <definedName name="VAS079_F_Vidutinisdarbo1AtaskaitinisLaikotarpis" localSheetId="9">'Forma 10'!$E$39</definedName>
    <definedName name="VAS079_F_Vidutinisdarbo1AtaskaitinisLaikotarpis">'Forma 10'!$E$39</definedName>
    <definedName name="VAS080_D_Apskaitosveikl10" localSheetId="10">'Forma 11'!$C$37</definedName>
    <definedName name="VAS080_D_Apskaitosveikl10">'Forma 11'!$C$37</definedName>
    <definedName name="VAS080_D_AtaskaitinisLaikotarpis" localSheetId="10">'Forma 11'!$E$9</definedName>
    <definedName name="VAS080_D_AtaskaitinisLaikotarpis">'Forma 11'!$E$9</definedName>
    <definedName name="VAS080_D_Bendraipriskir2" localSheetId="10">'Forma 11'!$C$38</definedName>
    <definedName name="VAS080_D_Bendraipriskir2">'Forma 11'!$C$38</definedName>
    <definedName name="VAS080_D_Elektrosenergi10" localSheetId="10">'Forma 11'!$C$19</definedName>
    <definedName name="VAS080_D_Elektrosenergi10">'Forma 11'!$C$19</definedName>
    <definedName name="VAS080_D_Elektrosenergi11" localSheetId="10">'Forma 11'!$C$27</definedName>
    <definedName name="VAS080_D_Elektrosenergi11">'Forma 11'!$C$27</definedName>
    <definedName name="VAS080_D_Elektrosenergi12" localSheetId="10">'Forma 11'!$C$39</definedName>
    <definedName name="VAS080_D_Elektrosenergi12">'Forma 11'!$C$39</definedName>
    <definedName name="VAS080_D_Elektrosenergi13" localSheetId="10">'Forma 11'!$C$41</definedName>
    <definedName name="VAS080_D_Elektrosenergi13">'Forma 11'!$C$41</definedName>
    <definedName name="VAS080_D_Elektrosenergi14" localSheetId="10">'Forma 11'!$C$42</definedName>
    <definedName name="VAS080_D_Elektrosenergi14">'Forma 11'!$C$42</definedName>
    <definedName name="VAS080_D_Elektrosenergi15" localSheetId="10">'Forma 11'!$C$43</definedName>
    <definedName name="VAS080_D_Elektrosenergi15">'Forma 11'!$C$43</definedName>
    <definedName name="VAS080_D_Elektrosenergi16" localSheetId="10">'Forma 11'!$C$47</definedName>
    <definedName name="VAS080_D_Elektrosenergi16">'Forma 11'!$C$47</definedName>
    <definedName name="VAS080_D_Elektrosenergi17" localSheetId="10">'Forma 11'!$C$50</definedName>
    <definedName name="VAS080_D_Elektrosenergi17">'Forma 11'!$C$50</definedName>
    <definedName name="VAS080_D_Elektrosenergi18" localSheetId="10">'Forma 11'!$C$54</definedName>
    <definedName name="VAS080_D_Elektrosenergi18">'Forma 11'!$C$54</definedName>
    <definedName name="VAS080_D_Elektrosenergi19" localSheetId="10">'Forma 11'!$C$56</definedName>
    <definedName name="VAS080_D_Elektrosenergi19">'Forma 11'!$C$56</definedName>
    <definedName name="VAS080_D_Elektrosenergi20" localSheetId="10">'Forma 11'!$C$57</definedName>
    <definedName name="VAS080_D_Elektrosenergi20">'Forma 11'!$C$57</definedName>
    <definedName name="VAS080_D_Elektrosenergi9" localSheetId="10">'Forma 11'!$C$10</definedName>
    <definedName name="VAS080_D_Elektrosenergi9">'Forma 11'!$C$10</definedName>
    <definedName name="VAS080_D_Geriamojovande18" localSheetId="10">'Forma 11'!$C$28</definedName>
    <definedName name="VAS080_D_Geriamojovande18">'Forma 11'!$C$28</definedName>
    <definedName name="VAS080_D_Issioskaiciaus20" localSheetId="10">'Forma 11'!$C$11</definedName>
    <definedName name="VAS080_D_Issioskaiciaus20">'Forma 11'!$C$11</definedName>
    <definedName name="VAS080_D_Issioskaiciaus21" localSheetId="10">'Forma 11'!$C$12</definedName>
    <definedName name="VAS080_D_Issioskaiciaus21">'Forma 11'!$C$12</definedName>
    <definedName name="VAS080_D_Issioskaiciaus22" localSheetId="10">'Forma 11'!$C$20</definedName>
    <definedName name="VAS080_D_Issioskaiciaus22">'Forma 11'!$C$20</definedName>
    <definedName name="VAS080_D_Issioskaiciaus23" localSheetId="10">'Forma 11'!$C$29</definedName>
    <definedName name="VAS080_D_Issioskaiciaus23">'Forma 11'!$C$29</definedName>
    <definedName name="VAS080_D_Issioskaiciaus24" localSheetId="10">'Forma 11'!$C$33</definedName>
    <definedName name="VAS080_D_Issioskaiciaus24">'Forma 11'!$C$33</definedName>
    <definedName name="VAS080_D_Nuotekudumblot14" localSheetId="10">'Forma 11'!$C$17</definedName>
    <definedName name="VAS080_D_Nuotekudumblot14">'Forma 11'!$C$17</definedName>
    <definedName name="VAS080_D_Nuotekudumblot15" localSheetId="10">'Forma 11'!$C$25</definedName>
    <definedName name="VAS080_D_Nuotekudumblot15">'Forma 11'!$C$25</definedName>
    <definedName name="VAS080_D_Nuotekudumblot16" localSheetId="10">'Forma 11'!$C$35</definedName>
    <definedName name="VAS080_D_Nuotekudumblot16">'Forma 11'!$C$35</definedName>
    <definedName name="VAS080_D_Nuotekusurinki7" localSheetId="10">'Forma 11'!$C$15</definedName>
    <definedName name="VAS080_D_Nuotekusurinki7">'Forma 11'!$C$15</definedName>
    <definedName name="VAS080_D_Nuotekusurinki8" localSheetId="10">'Forma 11'!$C$23</definedName>
    <definedName name="VAS080_D_Nuotekusurinki8">'Forma 11'!$C$23</definedName>
    <definedName name="VAS080_D_Nuotekutvarkym11" localSheetId="10">'Forma 11'!$C$32</definedName>
    <definedName name="VAS080_D_Nuotekutvarkym11">'Forma 11'!$C$32</definedName>
    <definedName name="VAS080_D_Nuotekuvalyme2" localSheetId="10">'Forma 11'!$C$16</definedName>
    <definedName name="VAS080_D_Nuotekuvalyme2">'Forma 11'!$C$16</definedName>
    <definedName name="VAS080_D_Nuotekuvalyme3" localSheetId="10">'Forma 11'!$C$24</definedName>
    <definedName name="VAS080_D_Nuotekuvalyme3">'Forma 11'!$C$24</definedName>
    <definedName name="VAS080_D_Nuotekuvalyme4" localSheetId="10">'Forma 11'!$C$34</definedName>
    <definedName name="VAS080_D_Nuotekuvalyme4">'Forma 11'!$C$34</definedName>
    <definedName name="VAS080_D_Paruostogeriam2" localSheetId="10">'Forma 11'!$C$49</definedName>
    <definedName name="VAS080_D_Paruostogeriam2">'Forma 11'!$C$49</definedName>
    <definedName name="VAS080_D_Pasalintatersa3" localSheetId="10">'Forma 11'!$C$55</definedName>
    <definedName name="VAS080_D_Pasalintatersa3">'Forma 11'!$C$55</definedName>
    <definedName name="VAS080_D_Pasigamintaele1" localSheetId="10">'Forma 11'!$C$40</definedName>
    <definedName name="VAS080_D_Pasigamintaele1">'Forma 11'!$C$40</definedName>
    <definedName name="VAS080_D_Patiektogeriam2" localSheetId="10">'Forma 11'!$C$46</definedName>
    <definedName name="VAS080_D_Patiektogeriam2">'Forma 11'!$C$46</definedName>
    <definedName name="VAS080_D_Pavirsiniunuot20" localSheetId="10">'Forma 11'!$C$18</definedName>
    <definedName name="VAS080_D_Pavirsiniunuot20">'Forma 11'!$C$18</definedName>
    <definedName name="VAS080_D_Pavirsiniunuot21" localSheetId="10">'Forma 11'!$C$26</definedName>
    <definedName name="VAS080_D_Pavirsiniunuot21">'Forma 11'!$C$26</definedName>
    <definedName name="VAS080_D_Pavirsiniunuot22" localSheetId="10">'Forma 11'!$C$36</definedName>
    <definedName name="VAS080_D_Pavirsiniunuot22">'Forma 11'!$C$36</definedName>
    <definedName name="VAS080_D_Perpumpuotunuo1" localSheetId="10">'Forma 11'!$C$53</definedName>
    <definedName name="VAS080_D_Perpumpuotunuo1">'Forma 11'!$C$53</definedName>
    <definedName name="VAS080_D_Surinktunuotek1" localSheetId="10">'Forma 11'!$C$52</definedName>
    <definedName name="VAS080_D_Surinktunuotek1">'Forma 11'!$C$52</definedName>
    <definedName name="VAS080_D_Vandenspristat2" localSheetId="10">'Forma 11'!$C$14</definedName>
    <definedName name="VAS080_D_Vandenspristat2">'Forma 11'!$C$14</definedName>
    <definedName name="VAS080_D_Vandenspristat3" localSheetId="10">'Forma 11'!$C$22</definedName>
    <definedName name="VAS080_D_Vandenspristat3">'Forma 11'!$C$22</definedName>
    <definedName name="VAS080_D_Vandenspristat4" localSheetId="10">'Forma 11'!$C$31</definedName>
    <definedName name="VAS080_D_Vandenspristat4">'Forma 11'!$C$31</definedName>
    <definedName name="VAS080_D_Vandensruosime3" localSheetId="10">'Forma 11'!$C$13</definedName>
    <definedName name="VAS080_D_Vandensruosime3">'Forma 11'!$C$13</definedName>
    <definedName name="VAS080_D_Vandensruosime4" localSheetId="10">'Forma 11'!$C$21</definedName>
    <definedName name="VAS080_D_Vandensruosime4">'Forma 11'!$C$21</definedName>
    <definedName name="VAS080_D_Vandensruosime5" localSheetId="10">'Forma 11'!$C$30</definedName>
    <definedName name="VAS080_D_Vandensruosime5">'Forma 11'!$C$30</definedName>
    <definedName name="VAS080_D_Vidutinissvert6" localSheetId="10">'Forma 11'!$C$44</definedName>
    <definedName name="VAS080_D_Vidutinissvert6">'Forma 11'!$C$44</definedName>
    <definedName name="VAS080_D_Vidutinissvert7" localSheetId="10">'Forma 11'!$C$45</definedName>
    <definedName name="VAS080_D_Vidutinissvert7">'Forma 11'!$C$45</definedName>
    <definedName name="VAS080_D_Vidutinissvert8" localSheetId="10">'Forma 11'!$C$48</definedName>
    <definedName name="VAS080_D_Vidutinissvert8">'Forma 11'!$C$48</definedName>
    <definedName name="VAS080_D_Vidutinissvert9" localSheetId="10">'Forma 11'!$C$51</definedName>
    <definedName name="VAS080_D_Vidutinissvert9">'Forma 11'!$C$51</definedName>
    <definedName name="VAS080_F_Apskaitosveikl10AtaskaitinisLaikotarpis" localSheetId="10">'Forma 11'!$E$37</definedName>
    <definedName name="VAS080_F_Apskaitosveikl10AtaskaitinisLaikotarpis">'Forma 11'!$E$37</definedName>
    <definedName name="VAS080_F_Bendraipriskir2AtaskaitinisLaikotarpis" localSheetId="10">'Forma 11'!$E$38</definedName>
    <definedName name="VAS080_F_Bendraipriskir2AtaskaitinisLaikotarpis">'Forma 11'!$E$38</definedName>
    <definedName name="VAS080_F_Elektrosenergi10AtaskaitinisLaikotarpis" localSheetId="10">'Forma 11'!$E$19</definedName>
    <definedName name="VAS080_F_Elektrosenergi10AtaskaitinisLaikotarpis">'Forma 11'!$E$19</definedName>
    <definedName name="VAS080_F_Elektrosenergi11AtaskaitinisLaikotarpis" localSheetId="10">'Forma 11'!$E$27</definedName>
    <definedName name="VAS080_F_Elektrosenergi11AtaskaitinisLaikotarpis">'Forma 11'!$E$27</definedName>
    <definedName name="VAS080_F_Elektrosenergi12AtaskaitinisLaikotarpis" localSheetId="10">'Forma 11'!$E$39</definedName>
    <definedName name="VAS080_F_Elektrosenergi12AtaskaitinisLaikotarpis">'Forma 11'!$E$39</definedName>
    <definedName name="VAS080_F_Elektrosenergi13AtaskaitinisLaikotarpis" localSheetId="10">'Forma 11'!$E$41</definedName>
    <definedName name="VAS080_F_Elektrosenergi13AtaskaitinisLaikotarpis">'Forma 11'!$E$41</definedName>
    <definedName name="VAS080_F_Elektrosenergi15AtaskaitinisLaikotarpis" localSheetId="10">'Forma 11'!$E$43</definedName>
    <definedName name="VAS080_F_Elektrosenergi15AtaskaitinisLaikotarpis">'Forma 11'!$E$43</definedName>
    <definedName name="VAS080_F_Elektrosenergi16AtaskaitinisLaikotarpis" localSheetId="10">'Forma 11'!$E$47</definedName>
    <definedName name="VAS080_F_Elektrosenergi16AtaskaitinisLaikotarpis">'Forma 11'!$E$47</definedName>
    <definedName name="VAS080_F_Elektrosenergi17AtaskaitinisLaikotarpis" localSheetId="10">'Forma 11'!$E$50</definedName>
    <definedName name="VAS080_F_Elektrosenergi17AtaskaitinisLaikotarpis">'Forma 11'!$E$50</definedName>
    <definedName name="VAS080_F_Elektrosenergi18AtaskaitinisLaikotarpis" localSheetId="10">'Forma 11'!$E$54</definedName>
    <definedName name="VAS080_F_Elektrosenergi18AtaskaitinisLaikotarpis">'Forma 11'!$E$54</definedName>
    <definedName name="VAS080_F_Elektrosenergi19AtaskaitinisLaikotarpis" localSheetId="10">'Forma 11'!$E$56</definedName>
    <definedName name="VAS080_F_Elektrosenergi19AtaskaitinisLaikotarpis">'Forma 11'!$E$56</definedName>
    <definedName name="VAS080_F_Elektrosenergi20AtaskaitinisLaikotarpis" localSheetId="10">'Forma 11'!$E$57</definedName>
    <definedName name="VAS080_F_Elektrosenergi20AtaskaitinisLaikotarpis">'Forma 11'!$E$57</definedName>
    <definedName name="VAS080_F_Elektrosenergi9AtaskaitinisLaikotarpis" localSheetId="10">'Forma 11'!$E$10</definedName>
    <definedName name="VAS080_F_Elektrosenergi9AtaskaitinisLaikotarpis">'Forma 11'!$E$10</definedName>
    <definedName name="VAS080_F_Geriamojovande18AtaskaitinisLaikotarpis" localSheetId="10">'Forma 11'!$E$28</definedName>
    <definedName name="VAS080_F_Geriamojovande18AtaskaitinisLaikotarpis">'Forma 11'!$E$28</definedName>
    <definedName name="VAS080_F_Issioskaiciaus20AtaskaitinisLaikotarpis" localSheetId="10">'Forma 11'!$E$11</definedName>
    <definedName name="VAS080_F_Issioskaiciaus20AtaskaitinisLaikotarpis">'Forma 11'!$E$11</definedName>
    <definedName name="VAS080_F_Issioskaiciaus21AtaskaitinisLaikotarpis" localSheetId="10">'Forma 11'!$E$12</definedName>
    <definedName name="VAS080_F_Issioskaiciaus21AtaskaitinisLaikotarpis">'Forma 11'!$E$12</definedName>
    <definedName name="VAS080_F_Issioskaiciaus22AtaskaitinisLaikotarpis" localSheetId="10">'Forma 11'!$E$20</definedName>
    <definedName name="VAS080_F_Issioskaiciaus22AtaskaitinisLaikotarpis">'Forma 11'!$E$20</definedName>
    <definedName name="VAS080_F_Issioskaiciaus23AtaskaitinisLaikotarpis" localSheetId="10">'Forma 11'!$E$29</definedName>
    <definedName name="VAS080_F_Issioskaiciaus23AtaskaitinisLaikotarpis">'Forma 11'!$E$29</definedName>
    <definedName name="VAS080_F_Issioskaiciaus24AtaskaitinisLaikotarpis" localSheetId="10">'Forma 11'!$E$33</definedName>
    <definedName name="VAS080_F_Issioskaiciaus24AtaskaitinisLaikotarpis">'Forma 11'!$E$33</definedName>
    <definedName name="VAS080_F_Nuotekudumblot14AtaskaitinisLaikotarpis" localSheetId="10">'Forma 11'!$E$17</definedName>
    <definedName name="VAS080_F_Nuotekudumblot14AtaskaitinisLaikotarpis">'Forma 11'!$E$17</definedName>
    <definedName name="VAS080_F_Nuotekudumblot15AtaskaitinisLaikotarpis" localSheetId="10">'Forma 11'!$E$25</definedName>
    <definedName name="VAS080_F_Nuotekudumblot15AtaskaitinisLaikotarpis">'Forma 11'!$E$25</definedName>
    <definedName name="VAS080_F_Nuotekudumblot16AtaskaitinisLaikotarpis" localSheetId="10">'Forma 11'!$E$35</definedName>
    <definedName name="VAS080_F_Nuotekudumblot16AtaskaitinisLaikotarpis">'Forma 11'!$E$35</definedName>
    <definedName name="VAS080_F_Nuotekusurinki7AtaskaitinisLaikotarpis" localSheetId="10">'Forma 11'!$E$15</definedName>
    <definedName name="VAS080_F_Nuotekusurinki7AtaskaitinisLaikotarpis">'Forma 11'!$E$15</definedName>
    <definedName name="VAS080_F_Nuotekusurinki8AtaskaitinisLaikotarpis" localSheetId="10">'Forma 11'!$E$23</definedName>
    <definedName name="VAS080_F_Nuotekusurinki8AtaskaitinisLaikotarpis">'Forma 11'!$E$23</definedName>
    <definedName name="VAS080_F_Nuotekutvarkym11AtaskaitinisLaikotarpis" localSheetId="10">'Forma 11'!$E$32</definedName>
    <definedName name="VAS080_F_Nuotekutvarkym11AtaskaitinisLaikotarpis">'Forma 11'!$E$32</definedName>
    <definedName name="VAS080_F_Nuotekuvalyme2AtaskaitinisLaikotarpis" localSheetId="10">'Forma 11'!$E$16</definedName>
    <definedName name="VAS080_F_Nuotekuvalyme2AtaskaitinisLaikotarpis">'Forma 11'!$E$16</definedName>
    <definedName name="VAS080_F_Nuotekuvalyme3AtaskaitinisLaikotarpis" localSheetId="10">'Forma 11'!$E$24</definedName>
    <definedName name="VAS080_F_Nuotekuvalyme3AtaskaitinisLaikotarpis">'Forma 11'!$E$24</definedName>
    <definedName name="VAS080_F_Nuotekuvalyme4AtaskaitinisLaikotarpis" localSheetId="10">'Forma 11'!$E$34</definedName>
    <definedName name="VAS080_F_Nuotekuvalyme4AtaskaitinisLaikotarpis">'Forma 11'!$E$34</definedName>
    <definedName name="VAS080_F_Paruostogeriam2AtaskaitinisLaikotarpis" localSheetId="10">'Forma 11'!$E$49</definedName>
    <definedName name="VAS080_F_Paruostogeriam2AtaskaitinisLaikotarpis">'Forma 11'!$E$49</definedName>
    <definedName name="VAS080_F_Pasalintatersa3AtaskaitinisLaikotarpis" localSheetId="10">'Forma 11'!$E$55</definedName>
    <definedName name="VAS080_F_Pasalintatersa3AtaskaitinisLaikotarpis">'Forma 11'!$E$55</definedName>
    <definedName name="VAS080_F_Pasigamintaele1AtaskaitinisLaikotarpis" localSheetId="10">'Forma 11'!$E$40</definedName>
    <definedName name="VAS080_F_Pasigamintaele1AtaskaitinisLaikotarpis">'Forma 11'!$E$40</definedName>
    <definedName name="VAS080_F_Patiektogeriam2AtaskaitinisLaikotarpis" localSheetId="10">'Forma 11'!$E$46</definedName>
    <definedName name="VAS080_F_Patiektogeriam2AtaskaitinisLaikotarpis">'Forma 11'!$E$46</definedName>
    <definedName name="VAS080_F_Pavirsiniunuot20AtaskaitinisLaikotarpis" localSheetId="10">'Forma 11'!$E$18</definedName>
    <definedName name="VAS080_F_Pavirsiniunuot20AtaskaitinisLaikotarpis">'Forma 11'!$E$18</definedName>
    <definedName name="VAS080_F_Pavirsiniunuot21AtaskaitinisLaikotarpis" localSheetId="10">'Forma 11'!$E$26</definedName>
    <definedName name="VAS080_F_Pavirsiniunuot21AtaskaitinisLaikotarpis">'Forma 11'!$E$26</definedName>
    <definedName name="VAS080_F_Pavirsiniunuot22AtaskaitinisLaikotarpis" localSheetId="10">'Forma 11'!$E$36</definedName>
    <definedName name="VAS080_F_Pavirsiniunuot22AtaskaitinisLaikotarpis">'Forma 11'!$E$36</definedName>
    <definedName name="VAS080_F_Perpumpuotunuo1AtaskaitinisLaikotarpis" localSheetId="10">'Forma 11'!$E$53</definedName>
    <definedName name="VAS080_F_Perpumpuotunuo1AtaskaitinisLaikotarpis">'Forma 11'!$E$53</definedName>
    <definedName name="VAS080_F_Surinktunuotek1AtaskaitinisLaikotarpis" localSheetId="10">'Forma 11'!$E$52</definedName>
    <definedName name="VAS080_F_Surinktunuotek1AtaskaitinisLaikotarpis">'Forma 11'!$E$52</definedName>
    <definedName name="VAS080_F_Vandenspristat2AtaskaitinisLaikotarpis" localSheetId="10">'Forma 11'!$E$14</definedName>
    <definedName name="VAS080_F_Vandenspristat2AtaskaitinisLaikotarpis">'Forma 11'!$E$14</definedName>
    <definedName name="VAS080_F_Vandenspristat3AtaskaitinisLaikotarpis" localSheetId="10">'Forma 11'!$E$22</definedName>
    <definedName name="VAS080_F_Vandenspristat3AtaskaitinisLaikotarpis">'Forma 11'!$E$22</definedName>
    <definedName name="VAS080_F_Vandenspristat4AtaskaitinisLaikotarpis" localSheetId="10">'Forma 11'!$E$31</definedName>
    <definedName name="VAS080_F_Vandenspristat4AtaskaitinisLaikotarpis">'Forma 11'!$E$31</definedName>
    <definedName name="VAS080_F_Vandensruosime3AtaskaitinisLaikotarpis" localSheetId="10">'Forma 11'!$E$13</definedName>
    <definedName name="VAS080_F_Vandensruosime3AtaskaitinisLaikotarpis">'Forma 11'!$E$13</definedName>
    <definedName name="VAS080_F_Vandensruosime4AtaskaitinisLaikotarpis" localSheetId="10">'Forma 11'!$E$21</definedName>
    <definedName name="VAS080_F_Vandensruosime4AtaskaitinisLaikotarpis">'Forma 11'!$E$21</definedName>
    <definedName name="VAS080_F_Vandensruosime5AtaskaitinisLaikotarpis" localSheetId="10">'Forma 11'!$E$30</definedName>
    <definedName name="VAS080_F_Vandensruosime5AtaskaitinisLaikotarpis">'Forma 11'!$E$30</definedName>
    <definedName name="VAS080_F_Vidutinissvert6AtaskaitinisLaikotarpis" localSheetId="10">'Forma 11'!$E$44</definedName>
    <definedName name="VAS080_F_Vidutinissvert6AtaskaitinisLaikotarpis">'Forma 11'!$E$44</definedName>
    <definedName name="VAS080_F_Vidutinissvert7AtaskaitinisLaikotarpis" localSheetId="10">'Forma 11'!$E$45</definedName>
    <definedName name="VAS080_F_Vidutinissvert7AtaskaitinisLaikotarpis">'Forma 11'!$E$45</definedName>
    <definedName name="VAS080_F_Vidutinissvert8AtaskaitinisLaikotarpis" localSheetId="10">'Forma 11'!$E$48</definedName>
    <definedName name="VAS080_F_Vidutinissvert8AtaskaitinisLaikotarpis">'Forma 11'!$E$48</definedName>
    <definedName name="VAS080_F_Vidutinissvert9AtaskaitinisLaikotarpis" localSheetId="10">'Forma 11'!$E$51</definedName>
    <definedName name="VAS080_F_Vidutinissvert9AtaskaitinisLaikotarpis">'Forma 11'!$E$51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0" i="5" l="1"/>
  <c r="E190" i="12" l="1"/>
  <c r="E185" i="12" s="1"/>
  <c r="E144" i="12"/>
  <c r="E130" i="12"/>
  <c r="E129" i="12" s="1"/>
  <c r="E55" i="8" s="1"/>
  <c r="E54" i="8" s="1"/>
  <c r="E83" i="12"/>
  <c r="E69" i="12"/>
  <c r="E62" i="12"/>
  <c r="J133" i="11"/>
  <c r="F133" i="11"/>
  <c r="D133" i="11" s="1"/>
  <c r="J132" i="11"/>
  <c r="F132" i="11"/>
  <c r="J131" i="11"/>
  <c r="F131" i="11"/>
  <c r="J130" i="11"/>
  <c r="F130" i="11"/>
  <c r="D130" i="11" s="1"/>
  <c r="J129" i="11"/>
  <c r="F129" i="11"/>
  <c r="J128" i="11"/>
  <c r="D128" i="11" s="1"/>
  <c r="F128" i="11"/>
  <c r="J127" i="11"/>
  <c r="F127" i="11"/>
  <c r="J126" i="11"/>
  <c r="D126" i="11" s="1"/>
  <c r="F126" i="11"/>
  <c r="J125" i="11"/>
  <c r="F125" i="11"/>
  <c r="D125" i="11" s="1"/>
  <c r="J124" i="11"/>
  <c r="F124" i="11"/>
  <c r="D124" i="11" s="1"/>
  <c r="J123" i="11"/>
  <c r="F123" i="11"/>
  <c r="J122" i="11"/>
  <c r="F122" i="11"/>
  <c r="D122" i="11" s="1"/>
  <c r="J121" i="11"/>
  <c r="F121" i="11"/>
  <c r="D121" i="11" s="1"/>
  <c r="J120" i="11"/>
  <c r="F120" i="11"/>
  <c r="J119" i="11"/>
  <c r="F119" i="11"/>
  <c r="D119" i="11" s="1"/>
  <c r="P117" i="11"/>
  <c r="O117" i="11"/>
  <c r="N117" i="11"/>
  <c r="N32" i="11" s="1"/>
  <c r="M117" i="11"/>
  <c r="L117" i="11"/>
  <c r="K117" i="11"/>
  <c r="J117" i="11" s="1"/>
  <c r="I117" i="11"/>
  <c r="H117" i="11"/>
  <c r="H32" i="11" s="1"/>
  <c r="G117" i="11"/>
  <c r="E117" i="11"/>
  <c r="E32" i="11" s="1"/>
  <c r="P116" i="11"/>
  <c r="P114" i="11" s="1"/>
  <c r="O116" i="11"/>
  <c r="N116" i="11"/>
  <c r="N31" i="11" s="1"/>
  <c r="M116" i="11"/>
  <c r="J116" i="11" s="1"/>
  <c r="L116" i="11"/>
  <c r="K116" i="11"/>
  <c r="I116" i="11"/>
  <c r="H116" i="11"/>
  <c r="H31" i="11" s="1"/>
  <c r="G116" i="11"/>
  <c r="G31" i="11" s="1"/>
  <c r="E116" i="11"/>
  <c r="P115" i="11"/>
  <c r="O115" i="11"/>
  <c r="N115" i="11"/>
  <c r="M115" i="11"/>
  <c r="M114" i="11" s="1"/>
  <c r="L115" i="11"/>
  <c r="J115" i="11" s="1"/>
  <c r="K115" i="11"/>
  <c r="I115" i="11"/>
  <c r="H115" i="11"/>
  <c r="G115" i="11"/>
  <c r="E115" i="11"/>
  <c r="K114" i="11"/>
  <c r="G114" i="11"/>
  <c r="D114" i="11"/>
  <c r="P113" i="11"/>
  <c r="O113" i="11"/>
  <c r="N113" i="11"/>
  <c r="M113" i="11"/>
  <c r="L113" i="11"/>
  <c r="J113" i="11" s="1"/>
  <c r="K113" i="11"/>
  <c r="I113" i="11"/>
  <c r="H113" i="11"/>
  <c r="G113" i="11"/>
  <c r="F113" i="11" s="1"/>
  <c r="E113" i="11"/>
  <c r="P112" i="11"/>
  <c r="P111" i="11" s="1"/>
  <c r="O112" i="11"/>
  <c r="N112" i="11"/>
  <c r="M112" i="11"/>
  <c r="L112" i="11"/>
  <c r="L111" i="11" s="1"/>
  <c r="K112" i="11"/>
  <c r="J112" i="11" s="1"/>
  <c r="I112" i="11"/>
  <c r="H112" i="11"/>
  <c r="G112" i="11"/>
  <c r="E112" i="11"/>
  <c r="N111" i="11"/>
  <c r="M111" i="11"/>
  <c r="H111" i="11"/>
  <c r="D111" i="11"/>
  <c r="P110" i="11"/>
  <c r="O110" i="11"/>
  <c r="O108" i="11" s="1"/>
  <c r="N110" i="11"/>
  <c r="M110" i="11"/>
  <c r="L110" i="11"/>
  <c r="K110" i="11"/>
  <c r="I110" i="11"/>
  <c r="I25" i="11" s="1"/>
  <c r="H110" i="11"/>
  <c r="G110" i="11"/>
  <c r="E110" i="11"/>
  <c r="P109" i="11"/>
  <c r="P108" i="11" s="1"/>
  <c r="O109" i="11"/>
  <c r="N109" i="11"/>
  <c r="N108" i="11" s="1"/>
  <c r="M109" i="11"/>
  <c r="M108" i="11" s="1"/>
  <c r="L109" i="11"/>
  <c r="L108" i="11" s="1"/>
  <c r="K109" i="11"/>
  <c r="I109" i="11"/>
  <c r="H109" i="11"/>
  <c r="G109" i="11"/>
  <c r="G108" i="11" s="1"/>
  <c r="E109" i="11"/>
  <c r="E108" i="11" s="1"/>
  <c r="D108" i="11"/>
  <c r="P107" i="11"/>
  <c r="P106" i="11" s="1"/>
  <c r="O107" i="11"/>
  <c r="O106" i="11" s="1"/>
  <c r="N107" i="11"/>
  <c r="N106" i="11" s="1"/>
  <c r="M107" i="11"/>
  <c r="L107" i="11"/>
  <c r="K107" i="11"/>
  <c r="K106" i="11" s="1"/>
  <c r="I107" i="11"/>
  <c r="I21" i="11" s="1"/>
  <c r="H107" i="11"/>
  <c r="G107" i="11"/>
  <c r="E107" i="11"/>
  <c r="M106" i="11"/>
  <c r="G106" i="11"/>
  <c r="D106" i="11"/>
  <c r="P105" i="11"/>
  <c r="O105" i="11"/>
  <c r="N105" i="11"/>
  <c r="M105" i="11"/>
  <c r="L105" i="11"/>
  <c r="K105" i="11"/>
  <c r="I105" i="11"/>
  <c r="H105" i="11"/>
  <c r="G105" i="11"/>
  <c r="F105" i="11" s="1"/>
  <c r="E105" i="11"/>
  <c r="P104" i="11"/>
  <c r="O104" i="11"/>
  <c r="N104" i="11"/>
  <c r="M104" i="11"/>
  <c r="L104" i="11"/>
  <c r="K104" i="11"/>
  <c r="I104" i="11"/>
  <c r="H104" i="11"/>
  <c r="G104" i="11"/>
  <c r="F104" i="11"/>
  <c r="E104" i="11"/>
  <c r="E18" i="11" s="1"/>
  <c r="P103" i="11"/>
  <c r="O103" i="11"/>
  <c r="N103" i="11"/>
  <c r="M103" i="11"/>
  <c r="L103" i="11"/>
  <c r="K103" i="11"/>
  <c r="J103" i="11" s="1"/>
  <c r="I103" i="11"/>
  <c r="H103" i="11"/>
  <c r="G103" i="11"/>
  <c r="E103" i="11"/>
  <c r="E17" i="11" s="1"/>
  <c r="P102" i="11"/>
  <c r="P101" i="11" s="1"/>
  <c r="O102" i="11"/>
  <c r="O101" i="11" s="1"/>
  <c r="N102" i="11"/>
  <c r="M102" i="11"/>
  <c r="L102" i="11"/>
  <c r="K102" i="11"/>
  <c r="I102" i="11"/>
  <c r="I101" i="11" s="1"/>
  <c r="H102" i="11"/>
  <c r="G102" i="11"/>
  <c r="E102" i="11"/>
  <c r="N101" i="11"/>
  <c r="M101" i="11"/>
  <c r="D101" i="11"/>
  <c r="P100" i="11"/>
  <c r="O100" i="11"/>
  <c r="N100" i="11"/>
  <c r="M100" i="11"/>
  <c r="L100" i="11"/>
  <c r="K100" i="11"/>
  <c r="I100" i="11"/>
  <c r="I14" i="11" s="1"/>
  <c r="H100" i="11"/>
  <c r="G100" i="11"/>
  <c r="E100" i="11"/>
  <c r="P99" i="11"/>
  <c r="O99" i="11"/>
  <c r="N99" i="11"/>
  <c r="N13" i="11" s="1"/>
  <c r="M99" i="11"/>
  <c r="L99" i="11"/>
  <c r="K99" i="11"/>
  <c r="J99" i="11" s="1"/>
  <c r="I99" i="11"/>
  <c r="H99" i="11"/>
  <c r="H13" i="11" s="1"/>
  <c r="G99" i="11"/>
  <c r="E99" i="11"/>
  <c r="P98" i="11"/>
  <c r="O98" i="11"/>
  <c r="O97" i="11" s="1"/>
  <c r="N98" i="11"/>
  <c r="M98" i="11"/>
  <c r="M97" i="11" s="1"/>
  <c r="L98" i="11"/>
  <c r="L97" i="11" s="1"/>
  <c r="K98" i="11"/>
  <c r="I98" i="11"/>
  <c r="H98" i="11"/>
  <c r="G98" i="11"/>
  <c r="E98" i="11"/>
  <c r="E97" i="11" s="1"/>
  <c r="P97" i="11"/>
  <c r="K97" i="11"/>
  <c r="D97" i="11"/>
  <c r="J95" i="11"/>
  <c r="F95" i="11"/>
  <c r="J94" i="11"/>
  <c r="F94" i="11"/>
  <c r="D94" i="11"/>
  <c r="J93" i="11"/>
  <c r="F93" i="11"/>
  <c r="D93" i="11" s="1"/>
  <c r="J92" i="11"/>
  <c r="D92" i="11" s="1"/>
  <c r="F92" i="11"/>
  <c r="J91" i="11"/>
  <c r="F91" i="11"/>
  <c r="J90" i="11"/>
  <c r="D90" i="11" s="1"/>
  <c r="F90" i="11"/>
  <c r="J89" i="11"/>
  <c r="F89" i="11"/>
  <c r="D89" i="11" s="1"/>
  <c r="J88" i="11"/>
  <c r="F88" i="11"/>
  <c r="D88" i="11" s="1"/>
  <c r="J87" i="11"/>
  <c r="F87" i="11"/>
  <c r="J86" i="11"/>
  <c r="D86" i="11" s="1"/>
  <c r="F86" i="11"/>
  <c r="J85" i="11"/>
  <c r="F85" i="11"/>
  <c r="J84" i="11"/>
  <c r="F84" i="11"/>
  <c r="D84" i="11" s="1"/>
  <c r="J83" i="11"/>
  <c r="F83" i="11"/>
  <c r="J82" i="11"/>
  <c r="D82" i="11" s="1"/>
  <c r="F82" i="11"/>
  <c r="J81" i="11"/>
  <c r="F81" i="11"/>
  <c r="D81" i="11" s="1"/>
  <c r="J80" i="11"/>
  <c r="F80" i="11"/>
  <c r="D80" i="11"/>
  <c r="P78" i="11"/>
  <c r="P32" i="11" s="1"/>
  <c r="O78" i="11"/>
  <c r="N78" i="11"/>
  <c r="M78" i="11"/>
  <c r="L78" i="11"/>
  <c r="K78" i="11"/>
  <c r="J78" i="11"/>
  <c r="I78" i="11"/>
  <c r="H78" i="11"/>
  <c r="G78" i="11"/>
  <c r="F78" i="11" s="1"/>
  <c r="E78" i="11"/>
  <c r="P77" i="11"/>
  <c r="P31" i="11" s="1"/>
  <c r="O77" i="11"/>
  <c r="N77" i="11"/>
  <c r="M77" i="11"/>
  <c r="L77" i="11"/>
  <c r="K77" i="11"/>
  <c r="K31" i="11" s="1"/>
  <c r="J77" i="11"/>
  <c r="I77" i="11"/>
  <c r="H77" i="11"/>
  <c r="G77" i="11"/>
  <c r="F77" i="11" s="1"/>
  <c r="E77" i="11"/>
  <c r="P76" i="11"/>
  <c r="P30" i="11" s="1"/>
  <c r="O76" i="11"/>
  <c r="O75" i="11" s="1"/>
  <c r="N76" i="11"/>
  <c r="M76" i="11"/>
  <c r="L76" i="11"/>
  <c r="K76" i="11"/>
  <c r="K30" i="11" s="1"/>
  <c r="J76" i="11"/>
  <c r="I76" i="11"/>
  <c r="I75" i="11" s="1"/>
  <c r="H76" i="11"/>
  <c r="G76" i="11"/>
  <c r="E76" i="11"/>
  <c r="E30" i="11" s="1"/>
  <c r="P75" i="11"/>
  <c r="N75" i="11"/>
  <c r="M75" i="11"/>
  <c r="L75" i="11"/>
  <c r="K75" i="11"/>
  <c r="J75" i="11"/>
  <c r="H75" i="11"/>
  <c r="G75" i="11"/>
  <c r="E75" i="11"/>
  <c r="D75" i="11"/>
  <c r="P74" i="11"/>
  <c r="P28" i="11" s="1"/>
  <c r="O74" i="11"/>
  <c r="O72" i="11" s="1"/>
  <c r="N74" i="11"/>
  <c r="M74" i="11"/>
  <c r="L74" i="11"/>
  <c r="L28" i="11" s="1"/>
  <c r="K74" i="11"/>
  <c r="K28" i="11" s="1"/>
  <c r="J74" i="11"/>
  <c r="I74" i="11"/>
  <c r="F74" i="11" s="1"/>
  <c r="H74" i="11"/>
  <c r="G74" i="11"/>
  <c r="E74" i="11"/>
  <c r="P73" i="11"/>
  <c r="P27" i="11" s="1"/>
  <c r="P26" i="11" s="1"/>
  <c r="O73" i="11"/>
  <c r="N73" i="11"/>
  <c r="N27" i="11" s="1"/>
  <c r="M73" i="11"/>
  <c r="L73" i="11"/>
  <c r="K73" i="11"/>
  <c r="J73" i="11" s="1"/>
  <c r="I73" i="11"/>
  <c r="H73" i="11"/>
  <c r="H72" i="11" s="1"/>
  <c r="G73" i="11"/>
  <c r="F73" i="11" s="1"/>
  <c r="E73" i="11"/>
  <c r="M72" i="11"/>
  <c r="L72" i="11"/>
  <c r="I72" i="11"/>
  <c r="G72" i="11"/>
  <c r="D72" i="11"/>
  <c r="P71" i="11"/>
  <c r="O71" i="11"/>
  <c r="O69" i="11" s="1"/>
  <c r="N71" i="11"/>
  <c r="M71" i="11"/>
  <c r="L71" i="11"/>
  <c r="K71" i="11"/>
  <c r="I71" i="11"/>
  <c r="H71" i="11"/>
  <c r="H25" i="11" s="1"/>
  <c r="G71" i="11"/>
  <c r="E71" i="11"/>
  <c r="P70" i="11"/>
  <c r="P69" i="11" s="1"/>
  <c r="O70" i="11"/>
  <c r="N70" i="11"/>
  <c r="M70" i="11"/>
  <c r="M24" i="11" s="1"/>
  <c r="L70" i="11"/>
  <c r="K70" i="11"/>
  <c r="I70" i="11"/>
  <c r="H70" i="11"/>
  <c r="G70" i="11"/>
  <c r="F70" i="11"/>
  <c r="E70" i="11"/>
  <c r="N69" i="11"/>
  <c r="G69" i="11"/>
  <c r="D69" i="11"/>
  <c r="P68" i="11"/>
  <c r="O68" i="11"/>
  <c r="N68" i="11"/>
  <c r="M68" i="11"/>
  <c r="M22" i="11" s="1"/>
  <c r="L68" i="11"/>
  <c r="L22" i="11" s="1"/>
  <c r="K68" i="11"/>
  <c r="K22" i="11" s="1"/>
  <c r="J22" i="11" s="1"/>
  <c r="I68" i="11"/>
  <c r="H68" i="11"/>
  <c r="G68" i="11"/>
  <c r="G22" i="11" s="1"/>
  <c r="E68" i="11"/>
  <c r="P67" i="11"/>
  <c r="O67" i="11"/>
  <c r="N67" i="11"/>
  <c r="N21" i="11" s="1"/>
  <c r="M67" i="11"/>
  <c r="M21" i="11" s="1"/>
  <c r="L67" i="11"/>
  <c r="L66" i="11" s="1"/>
  <c r="K67" i="11"/>
  <c r="J67" i="11" s="1"/>
  <c r="I67" i="11"/>
  <c r="H67" i="11"/>
  <c r="G67" i="11"/>
  <c r="E67" i="11"/>
  <c r="P66" i="11"/>
  <c r="N66" i="11"/>
  <c r="M66" i="11"/>
  <c r="I66" i="11"/>
  <c r="D66" i="11"/>
  <c r="P65" i="11"/>
  <c r="O65" i="11"/>
  <c r="O19" i="11" s="1"/>
  <c r="N65" i="11"/>
  <c r="N19" i="11" s="1"/>
  <c r="M65" i="11"/>
  <c r="M19" i="11" s="1"/>
  <c r="L65" i="11"/>
  <c r="K65" i="11"/>
  <c r="I65" i="11"/>
  <c r="I19" i="11" s="1"/>
  <c r="H65" i="11"/>
  <c r="G65" i="11"/>
  <c r="F65" i="11" s="1"/>
  <c r="E65" i="11"/>
  <c r="P64" i="11"/>
  <c r="O64" i="11"/>
  <c r="N64" i="11"/>
  <c r="M64" i="11"/>
  <c r="L64" i="11"/>
  <c r="K64" i="11"/>
  <c r="I64" i="11"/>
  <c r="H64" i="11"/>
  <c r="G64" i="11"/>
  <c r="E64" i="11"/>
  <c r="P63" i="11"/>
  <c r="P17" i="11" s="1"/>
  <c r="O63" i="11"/>
  <c r="N63" i="11"/>
  <c r="M63" i="11"/>
  <c r="L63" i="11"/>
  <c r="K63" i="11"/>
  <c r="I63" i="11"/>
  <c r="I17" i="11" s="1"/>
  <c r="H63" i="11"/>
  <c r="G63" i="11"/>
  <c r="E63" i="11"/>
  <c r="P62" i="11"/>
  <c r="O62" i="11"/>
  <c r="N62" i="11"/>
  <c r="M62" i="11"/>
  <c r="L62" i="11"/>
  <c r="K62" i="11"/>
  <c r="K61" i="11" s="1"/>
  <c r="I62" i="11"/>
  <c r="H62" i="11"/>
  <c r="G62" i="11"/>
  <c r="E62" i="11"/>
  <c r="D61" i="11"/>
  <c r="P60" i="11"/>
  <c r="O60" i="11"/>
  <c r="N60" i="11"/>
  <c r="N14" i="11" s="1"/>
  <c r="M60" i="11"/>
  <c r="L60" i="11"/>
  <c r="K60" i="11"/>
  <c r="J60" i="11"/>
  <c r="I60" i="11"/>
  <c r="H60" i="11"/>
  <c r="G60" i="11"/>
  <c r="E60" i="11"/>
  <c r="P59" i="11"/>
  <c r="O59" i="11"/>
  <c r="O13" i="11" s="1"/>
  <c r="N59" i="11"/>
  <c r="M59" i="11"/>
  <c r="M57" i="11" s="1"/>
  <c r="L59" i="11"/>
  <c r="J59" i="11" s="1"/>
  <c r="K59" i="11"/>
  <c r="I59" i="11"/>
  <c r="I13" i="11" s="1"/>
  <c r="H59" i="11"/>
  <c r="G59" i="11"/>
  <c r="E59" i="11"/>
  <c r="E57" i="11" s="1"/>
  <c r="P58" i="11"/>
  <c r="P12" i="11" s="1"/>
  <c r="O58" i="11"/>
  <c r="N58" i="11"/>
  <c r="N12" i="11" s="1"/>
  <c r="M58" i="11"/>
  <c r="L58" i="11"/>
  <c r="L57" i="11" s="1"/>
  <c r="K58" i="11"/>
  <c r="J58" i="11" s="1"/>
  <c r="I58" i="11"/>
  <c r="H58" i="11"/>
  <c r="G58" i="11"/>
  <c r="E58" i="11"/>
  <c r="D57" i="11"/>
  <c r="J55" i="11"/>
  <c r="F55" i="11"/>
  <c r="D55" i="11" s="1"/>
  <c r="J54" i="11"/>
  <c r="F54" i="11"/>
  <c r="D54" i="11"/>
  <c r="J53" i="11"/>
  <c r="F53" i="11"/>
  <c r="P52" i="11"/>
  <c r="O52" i="11"/>
  <c r="N52" i="11"/>
  <c r="M52" i="11"/>
  <c r="L52" i="11"/>
  <c r="K52" i="11"/>
  <c r="I52" i="11"/>
  <c r="H52" i="11"/>
  <c r="G52" i="11"/>
  <c r="E52" i="11"/>
  <c r="J51" i="11"/>
  <c r="F51" i="11"/>
  <c r="D51" i="11" s="1"/>
  <c r="J50" i="11"/>
  <c r="F50" i="11"/>
  <c r="D50" i="11" s="1"/>
  <c r="P49" i="11"/>
  <c r="O49" i="11"/>
  <c r="N49" i="11"/>
  <c r="M49" i="11"/>
  <c r="J49" i="11" s="1"/>
  <c r="L49" i="11"/>
  <c r="K49" i="11"/>
  <c r="I49" i="11"/>
  <c r="H49" i="11"/>
  <c r="G49" i="11"/>
  <c r="F49" i="11" s="1"/>
  <c r="E49" i="11"/>
  <c r="J48" i="11"/>
  <c r="F48" i="11"/>
  <c r="J47" i="11"/>
  <c r="F47" i="11"/>
  <c r="D47" i="11" s="1"/>
  <c r="P46" i="11"/>
  <c r="P33" i="11" s="1"/>
  <c r="O46" i="11"/>
  <c r="N46" i="11"/>
  <c r="M46" i="11"/>
  <c r="L46" i="11"/>
  <c r="K46" i="11"/>
  <c r="J46" i="11" s="1"/>
  <c r="I46" i="11"/>
  <c r="H46" i="11"/>
  <c r="G46" i="11"/>
  <c r="E46" i="11"/>
  <c r="J45" i="11"/>
  <c r="F45" i="11"/>
  <c r="D45" i="11" s="1"/>
  <c r="J44" i="11"/>
  <c r="D44" i="11" s="1"/>
  <c r="F44" i="11"/>
  <c r="P43" i="11"/>
  <c r="O43" i="11"/>
  <c r="N43" i="11"/>
  <c r="M43" i="11"/>
  <c r="L43" i="11"/>
  <c r="K43" i="11"/>
  <c r="I43" i="11"/>
  <c r="H43" i="11"/>
  <c r="G43" i="11"/>
  <c r="F43" i="11"/>
  <c r="E43" i="11"/>
  <c r="J42" i="11"/>
  <c r="F42" i="11"/>
  <c r="J41" i="11"/>
  <c r="F41" i="11"/>
  <c r="J40" i="11"/>
  <c r="F40" i="11"/>
  <c r="J39" i="11"/>
  <c r="F39" i="11"/>
  <c r="P38" i="11"/>
  <c r="O38" i="11"/>
  <c r="N38" i="11"/>
  <c r="M38" i="11"/>
  <c r="L38" i="11"/>
  <c r="L33" i="11" s="1"/>
  <c r="K38" i="11"/>
  <c r="I38" i="11"/>
  <c r="H38" i="11"/>
  <c r="G38" i="11"/>
  <c r="F38" i="11"/>
  <c r="E38" i="11"/>
  <c r="J37" i="11"/>
  <c r="F37" i="11"/>
  <c r="D37" i="11"/>
  <c r="J36" i="11"/>
  <c r="F36" i="11"/>
  <c r="D36" i="11" s="1"/>
  <c r="J35" i="11"/>
  <c r="F35" i="11"/>
  <c r="D35" i="11"/>
  <c r="P34" i="11"/>
  <c r="O34" i="11"/>
  <c r="N34" i="11"/>
  <c r="M34" i="11"/>
  <c r="L34" i="11"/>
  <c r="K34" i="11"/>
  <c r="J34" i="11"/>
  <c r="I34" i="11"/>
  <c r="H34" i="11"/>
  <c r="G34" i="11"/>
  <c r="F34" i="11" s="1"/>
  <c r="E34" i="11"/>
  <c r="M32" i="11"/>
  <c r="L32" i="11"/>
  <c r="K32" i="11"/>
  <c r="J32" i="11" s="1"/>
  <c r="G32" i="11"/>
  <c r="M31" i="11"/>
  <c r="L31" i="11"/>
  <c r="O30" i="11"/>
  <c r="M30" i="11"/>
  <c r="M29" i="11" s="1"/>
  <c r="L30" i="11"/>
  <c r="I30" i="11"/>
  <c r="G30" i="11"/>
  <c r="N28" i="11"/>
  <c r="M28" i="11"/>
  <c r="I28" i="11"/>
  <c r="H28" i="11"/>
  <c r="G28" i="11"/>
  <c r="M27" i="11"/>
  <c r="M26" i="11" s="1"/>
  <c r="K27" i="11"/>
  <c r="G27" i="11"/>
  <c r="N25" i="11"/>
  <c r="M25" i="11"/>
  <c r="G25" i="11"/>
  <c r="O24" i="11"/>
  <c r="N24" i="11"/>
  <c r="L24" i="11"/>
  <c r="I24" i="11"/>
  <c r="H24" i="11"/>
  <c r="P22" i="11"/>
  <c r="O22" i="11"/>
  <c r="N22" i="11"/>
  <c r="I22" i="11"/>
  <c r="E22" i="11"/>
  <c r="P21" i="11"/>
  <c r="P20" i="11" s="1"/>
  <c r="M20" i="11"/>
  <c r="P19" i="11"/>
  <c r="L19" i="11"/>
  <c r="H19" i="11"/>
  <c r="E19" i="11"/>
  <c r="P18" i="11"/>
  <c r="O18" i="11"/>
  <c r="M18" i="11"/>
  <c r="K18" i="11"/>
  <c r="I18" i="11"/>
  <c r="H18" i="11"/>
  <c r="N17" i="11"/>
  <c r="M17" i="11"/>
  <c r="K16" i="11"/>
  <c r="E16" i="11"/>
  <c r="O14" i="11"/>
  <c r="L14" i="11"/>
  <c r="K14" i="11"/>
  <c r="G14" i="11"/>
  <c r="E14" i="11"/>
  <c r="L13" i="11"/>
  <c r="K13" i="11"/>
  <c r="E13" i="11"/>
  <c r="O12" i="11"/>
  <c r="M12" i="11"/>
  <c r="K12" i="11"/>
  <c r="I12" i="11"/>
  <c r="E12" i="11"/>
  <c r="E80" i="10"/>
  <c r="E76" i="10"/>
  <c r="E69" i="10"/>
  <c r="E68" i="10" s="1"/>
  <c r="E64" i="10"/>
  <c r="E62" i="10"/>
  <c r="E59" i="10"/>
  <c r="E52" i="10"/>
  <c r="E49" i="10"/>
  <c r="E39" i="10"/>
  <c r="E38" i="10" s="1"/>
  <c r="E32" i="10"/>
  <c r="E30" i="10"/>
  <c r="E29" i="10"/>
  <c r="E28" i="10"/>
  <c r="E26" i="10"/>
  <c r="E17" i="10"/>
  <c r="E16" i="10" s="1"/>
  <c r="E34" i="9"/>
  <c r="E33" i="9" s="1"/>
  <c r="E32" i="9"/>
  <c r="E31" i="9" s="1"/>
  <c r="E17" i="9"/>
  <c r="E13" i="9"/>
  <c r="E53" i="8"/>
  <c r="E51" i="8"/>
  <c r="E50" i="8" s="1"/>
  <c r="E49" i="8"/>
  <c r="E48" i="8"/>
  <c r="E47" i="8" s="1"/>
  <c r="E46" i="8"/>
  <c r="E45" i="8"/>
  <c r="E44" i="8"/>
  <c r="E36" i="8"/>
  <c r="E35" i="8"/>
  <c r="E34" i="8"/>
  <c r="E33" i="8"/>
  <c r="E31" i="8"/>
  <c r="E30" i="8"/>
  <c r="E29" i="8"/>
  <c r="E28" i="8" s="1"/>
  <c r="E19" i="8"/>
  <c r="E11" i="8"/>
  <c r="E10" i="8" s="1"/>
  <c r="J133" i="7"/>
  <c r="F133" i="7"/>
  <c r="J132" i="7"/>
  <c r="D132" i="7" s="1"/>
  <c r="F132" i="7"/>
  <c r="J131" i="7"/>
  <c r="F131" i="7"/>
  <c r="J130" i="7"/>
  <c r="D130" i="7" s="1"/>
  <c r="F130" i="7"/>
  <c r="J129" i="7"/>
  <c r="F129" i="7"/>
  <c r="J128" i="7"/>
  <c r="F128" i="7"/>
  <c r="J127" i="7"/>
  <c r="D127" i="7" s="1"/>
  <c r="F127" i="7"/>
  <c r="J126" i="7"/>
  <c r="F126" i="7"/>
  <c r="D126" i="7" s="1"/>
  <c r="J125" i="7"/>
  <c r="F125" i="7"/>
  <c r="J124" i="7"/>
  <c r="D124" i="7" s="1"/>
  <c r="F124" i="7"/>
  <c r="J123" i="7"/>
  <c r="F123" i="7"/>
  <c r="J122" i="7"/>
  <c r="D122" i="7" s="1"/>
  <c r="F122" i="7"/>
  <c r="J121" i="7"/>
  <c r="F121" i="7"/>
  <c r="J120" i="7"/>
  <c r="D120" i="7" s="1"/>
  <c r="F120" i="7"/>
  <c r="J119" i="7"/>
  <c r="F119" i="7"/>
  <c r="P117" i="7"/>
  <c r="O117" i="7"/>
  <c r="N117" i="7"/>
  <c r="M117" i="7"/>
  <c r="L117" i="7"/>
  <c r="K117" i="7"/>
  <c r="J117" i="7"/>
  <c r="I117" i="7"/>
  <c r="H117" i="7"/>
  <c r="G117" i="7"/>
  <c r="F117" i="7" s="1"/>
  <c r="E117" i="7"/>
  <c r="P116" i="7"/>
  <c r="O116" i="7"/>
  <c r="N116" i="7"/>
  <c r="M116" i="7"/>
  <c r="L116" i="7"/>
  <c r="K116" i="7"/>
  <c r="J116" i="7" s="1"/>
  <c r="I116" i="7"/>
  <c r="I31" i="7" s="1"/>
  <c r="H116" i="7"/>
  <c r="G116" i="7"/>
  <c r="E116" i="7"/>
  <c r="P115" i="7"/>
  <c r="O115" i="7"/>
  <c r="O114" i="7" s="1"/>
  <c r="N115" i="7"/>
  <c r="M115" i="7"/>
  <c r="J115" i="7" s="1"/>
  <c r="L115" i="7"/>
  <c r="K115" i="7"/>
  <c r="I115" i="7"/>
  <c r="H115" i="7"/>
  <c r="G115" i="7"/>
  <c r="G114" i="7" s="1"/>
  <c r="E115" i="7"/>
  <c r="E114" i="7" s="1"/>
  <c r="L114" i="7"/>
  <c r="K114" i="7"/>
  <c r="I114" i="7"/>
  <c r="D114" i="7"/>
  <c r="P113" i="7"/>
  <c r="O113" i="7"/>
  <c r="N113" i="7"/>
  <c r="M113" i="7"/>
  <c r="L113" i="7"/>
  <c r="K113" i="7"/>
  <c r="J113" i="7" s="1"/>
  <c r="I113" i="7"/>
  <c r="H113" i="7"/>
  <c r="G113" i="7"/>
  <c r="E113" i="7"/>
  <c r="P112" i="7"/>
  <c r="O112" i="7"/>
  <c r="N112" i="7"/>
  <c r="M112" i="7"/>
  <c r="L112" i="7"/>
  <c r="L27" i="7" s="1"/>
  <c r="K112" i="7"/>
  <c r="I112" i="7"/>
  <c r="I111" i="7" s="1"/>
  <c r="H112" i="7"/>
  <c r="G112" i="7"/>
  <c r="G111" i="7" s="1"/>
  <c r="E112" i="7"/>
  <c r="P111" i="7"/>
  <c r="O111" i="7"/>
  <c r="M111" i="7"/>
  <c r="H111" i="7"/>
  <c r="D111" i="7"/>
  <c r="P110" i="7"/>
  <c r="O110" i="7"/>
  <c r="O108" i="7" s="1"/>
  <c r="N110" i="7"/>
  <c r="M110" i="7"/>
  <c r="L110" i="7"/>
  <c r="J110" i="7" s="1"/>
  <c r="K110" i="7"/>
  <c r="I110" i="7"/>
  <c r="F110" i="7" s="1"/>
  <c r="H110" i="7"/>
  <c r="G110" i="7"/>
  <c r="E110" i="7"/>
  <c r="E25" i="7" s="1"/>
  <c r="P109" i="7"/>
  <c r="O109" i="7"/>
  <c r="N109" i="7"/>
  <c r="M109" i="7"/>
  <c r="M108" i="7" s="1"/>
  <c r="L109" i="7"/>
  <c r="K109" i="7"/>
  <c r="I109" i="7"/>
  <c r="H109" i="7"/>
  <c r="G109" i="7"/>
  <c r="G108" i="7" s="1"/>
  <c r="E109" i="7"/>
  <c r="P108" i="7"/>
  <c r="N108" i="7"/>
  <c r="K108" i="7"/>
  <c r="H108" i="7"/>
  <c r="E108" i="7"/>
  <c r="D108" i="7"/>
  <c r="P107" i="7"/>
  <c r="P106" i="7" s="1"/>
  <c r="O107" i="7"/>
  <c r="N107" i="7"/>
  <c r="N106" i="7" s="1"/>
  <c r="M107" i="7"/>
  <c r="L107" i="7"/>
  <c r="K107" i="7"/>
  <c r="J107" i="7"/>
  <c r="I107" i="7"/>
  <c r="I106" i="7" s="1"/>
  <c r="H107" i="7"/>
  <c r="H106" i="7" s="1"/>
  <c r="G107" i="7"/>
  <c r="E107" i="7"/>
  <c r="E106" i="7" s="1"/>
  <c r="O106" i="7"/>
  <c r="M106" i="7"/>
  <c r="L106" i="7"/>
  <c r="K106" i="7"/>
  <c r="D106" i="7"/>
  <c r="P105" i="7"/>
  <c r="O105" i="7"/>
  <c r="N105" i="7"/>
  <c r="M105" i="7"/>
  <c r="L105" i="7"/>
  <c r="K105" i="7"/>
  <c r="J105" i="7" s="1"/>
  <c r="I105" i="7"/>
  <c r="H105" i="7"/>
  <c r="G105" i="7"/>
  <c r="E105" i="7"/>
  <c r="P104" i="7"/>
  <c r="O104" i="7"/>
  <c r="N104" i="7"/>
  <c r="M104" i="7"/>
  <c r="L104" i="7"/>
  <c r="K104" i="7"/>
  <c r="I104" i="7"/>
  <c r="H104" i="7"/>
  <c r="G104" i="7"/>
  <c r="E104" i="7"/>
  <c r="P103" i="7"/>
  <c r="O103" i="7"/>
  <c r="N103" i="7"/>
  <c r="M103" i="7"/>
  <c r="L103" i="7"/>
  <c r="K103" i="7"/>
  <c r="I103" i="7"/>
  <c r="H103" i="7"/>
  <c r="H17" i="7" s="1"/>
  <c r="G103" i="7"/>
  <c r="E103" i="7"/>
  <c r="P102" i="7"/>
  <c r="P101" i="7" s="1"/>
  <c r="O102" i="7"/>
  <c r="N102" i="7"/>
  <c r="N101" i="7" s="1"/>
  <c r="M102" i="7"/>
  <c r="M101" i="7" s="1"/>
  <c r="L102" i="7"/>
  <c r="K102" i="7"/>
  <c r="I102" i="7"/>
  <c r="H102" i="7"/>
  <c r="G102" i="7"/>
  <c r="E102" i="7"/>
  <c r="E101" i="7" s="1"/>
  <c r="O101" i="7"/>
  <c r="I101" i="7"/>
  <c r="G101" i="7"/>
  <c r="D101" i="7"/>
  <c r="P100" i="7"/>
  <c r="O100" i="7"/>
  <c r="N100" i="7"/>
  <c r="M100" i="7"/>
  <c r="L100" i="7"/>
  <c r="K100" i="7"/>
  <c r="K97" i="7" s="1"/>
  <c r="I100" i="7"/>
  <c r="H100" i="7"/>
  <c r="G100" i="7"/>
  <c r="E100" i="7"/>
  <c r="P99" i="7"/>
  <c r="O99" i="7"/>
  <c r="N99" i="7"/>
  <c r="M99" i="7"/>
  <c r="L99" i="7"/>
  <c r="J99" i="7" s="1"/>
  <c r="K99" i="7"/>
  <c r="I99" i="7"/>
  <c r="H99" i="7"/>
  <c r="G99" i="7"/>
  <c r="F99" i="7" s="1"/>
  <c r="E99" i="7"/>
  <c r="P98" i="7"/>
  <c r="P97" i="7" s="1"/>
  <c r="O98" i="7"/>
  <c r="N98" i="7"/>
  <c r="M98" i="7"/>
  <c r="M97" i="7" s="1"/>
  <c r="L98" i="7"/>
  <c r="K98" i="7"/>
  <c r="I98" i="7"/>
  <c r="H98" i="7"/>
  <c r="G98" i="7"/>
  <c r="E98" i="7"/>
  <c r="E12" i="7" s="1"/>
  <c r="N97" i="7"/>
  <c r="H97" i="7"/>
  <c r="E97" i="7"/>
  <c r="D97" i="7"/>
  <c r="J95" i="7"/>
  <c r="F95" i="7"/>
  <c r="D95" i="7"/>
  <c r="J94" i="7"/>
  <c r="F94" i="7"/>
  <c r="D94" i="7"/>
  <c r="J93" i="7"/>
  <c r="F93" i="7"/>
  <c r="D93" i="7"/>
  <c r="J92" i="7"/>
  <c r="F92" i="7"/>
  <c r="D92" i="7"/>
  <c r="J91" i="7"/>
  <c r="F91" i="7"/>
  <c r="J90" i="7"/>
  <c r="D90" i="7" s="1"/>
  <c r="F90" i="7"/>
  <c r="J89" i="7"/>
  <c r="F89" i="7"/>
  <c r="J88" i="7"/>
  <c r="F88" i="7"/>
  <c r="D88" i="7"/>
  <c r="J87" i="7"/>
  <c r="F87" i="7"/>
  <c r="D87" i="7" s="1"/>
  <c r="J86" i="7"/>
  <c r="F86" i="7"/>
  <c r="J85" i="7"/>
  <c r="F85" i="7"/>
  <c r="D85" i="7" s="1"/>
  <c r="J84" i="7"/>
  <c r="F84" i="7"/>
  <c r="D84" i="7"/>
  <c r="J83" i="7"/>
  <c r="F83" i="7"/>
  <c r="J82" i="7"/>
  <c r="F82" i="7"/>
  <c r="J81" i="7"/>
  <c r="F81" i="7"/>
  <c r="J80" i="7"/>
  <c r="F80" i="7"/>
  <c r="D80" i="7"/>
  <c r="P78" i="7"/>
  <c r="O78" i="7"/>
  <c r="O32" i="7" s="1"/>
  <c r="N78" i="7"/>
  <c r="M78" i="7"/>
  <c r="L78" i="7"/>
  <c r="K78" i="7"/>
  <c r="J78" i="7" s="1"/>
  <c r="I78" i="7"/>
  <c r="H78" i="7"/>
  <c r="H32" i="7" s="1"/>
  <c r="G78" i="7"/>
  <c r="E78" i="7"/>
  <c r="P77" i="7"/>
  <c r="O77" i="7"/>
  <c r="N77" i="7"/>
  <c r="M77" i="7"/>
  <c r="L77" i="7"/>
  <c r="K77" i="7"/>
  <c r="J77" i="7" s="1"/>
  <c r="I77" i="7"/>
  <c r="H77" i="7"/>
  <c r="F77" i="7" s="1"/>
  <c r="G77" i="7"/>
  <c r="E77" i="7"/>
  <c r="P76" i="7"/>
  <c r="O76" i="7"/>
  <c r="N76" i="7"/>
  <c r="M76" i="7"/>
  <c r="L76" i="7"/>
  <c r="K76" i="7"/>
  <c r="I76" i="7"/>
  <c r="I75" i="7" s="1"/>
  <c r="H76" i="7"/>
  <c r="G76" i="7"/>
  <c r="E76" i="7"/>
  <c r="E30" i="7" s="1"/>
  <c r="P75" i="7"/>
  <c r="O75" i="7"/>
  <c r="N75" i="7"/>
  <c r="M75" i="7"/>
  <c r="L75" i="7"/>
  <c r="G75" i="7"/>
  <c r="D75" i="7"/>
  <c r="P74" i="7"/>
  <c r="P28" i="7" s="1"/>
  <c r="O74" i="7"/>
  <c r="N74" i="7"/>
  <c r="N28" i="7" s="1"/>
  <c r="M74" i="7"/>
  <c r="L74" i="7"/>
  <c r="K74" i="7"/>
  <c r="J74" i="7"/>
  <c r="I74" i="7"/>
  <c r="H74" i="7"/>
  <c r="F74" i="7" s="1"/>
  <c r="G74" i="7"/>
  <c r="E74" i="7"/>
  <c r="P73" i="7"/>
  <c r="P27" i="7" s="1"/>
  <c r="O73" i="7"/>
  <c r="O27" i="7" s="1"/>
  <c r="N73" i="7"/>
  <c r="M73" i="7"/>
  <c r="M72" i="7" s="1"/>
  <c r="L73" i="7"/>
  <c r="K73" i="7"/>
  <c r="K72" i="7" s="1"/>
  <c r="J73" i="7"/>
  <c r="I73" i="7"/>
  <c r="I72" i="7" s="1"/>
  <c r="H73" i="7"/>
  <c r="G73" i="7"/>
  <c r="G27" i="7" s="1"/>
  <c r="E73" i="7"/>
  <c r="N72" i="7"/>
  <c r="L72" i="7"/>
  <c r="E72" i="7"/>
  <c r="D72" i="7"/>
  <c r="P71" i="7"/>
  <c r="O71" i="7"/>
  <c r="N71" i="7"/>
  <c r="M71" i="7"/>
  <c r="L71" i="7"/>
  <c r="K71" i="7"/>
  <c r="J71" i="7" s="1"/>
  <c r="I71" i="7"/>
  <c r="H71" i="7"/>
  <c r="G71" i="7"/>
  <c r="F71" i="7" s="1"/>
  <c r="E71" i="7"/>
  <c r="P70" i="7"/>
  <c r="P69" i="7" s="1"/>
  <c r="O70" i="7"/>
  <c r="O24" i="7" s="1"/>
  <c r="N70" i="7"/>
  <c r="M70" i="7"/>
  <c r="L70" i="7"/>
  <c r="K70" i="7"/>
  <c r="K24" i="7" s="1"/>
  <c r="I70" i="7"/>
  <c r="I24" i="7" s="1"/>
  <c r="H70" i="7"/>
  <c r="G70" i="7"/>
  <c r="G69" i="7" s="1"/>
  <c r="E70" i="7"/>
  <c r="E24" i="7" s="1"/>
  <c r="N69" i="7"/>
  <c r="M69" i="7"/>
  <c r="L69" i="7"/>
  <c r="D69" i="7"/>
  <c r="P68" i="7"/>
  <c r="O68" i="7"/>
  <c r="N68" i="7"/>
  <c r="M68" i="7"/>
  <c r="L68" i="7"/>
  <c r="L22" i="7" s="1"/>
  <c r="K68" i="7"/>
  <c r="I68" i="7"/>
  <c r="H68" i="7"/>
  <c r="F68" i="7" s="1"/>
  <c r="G68" i="7"/>
  <c r="E68" i="7"/>
  <c r="P67" i="7"/>
  <c r="P66" i="7" s="1"/>
  <c r="O67" i="7"/>
  <c r="N67" i="7"/>
  <c r="N21" i="7" s="1"/>
  <c r="M67" i="7"/>
  <c r="L67" i="7"/>
  <c r="K67" i="7"/>
  <c r="I67" i="7"/>
  <c r="H67" i="7"/>
  <c r="G67" i="7"/>
  <c r="G21" i="7" s="1"/>
  <c r="G20" i="7" s="1"/>
  <c r="E67" i="7"/>
  <c r="M66" i="7"/>
  <c r="K66" i="7"/>
  <c r="I66" i="7"/>
  <c r="G66" i="7"/>
  <c r="D66" i="7"/>
  <c r="P65" i="7"/>
  <c r="P19" i="7" s="1"/>
  <c r="O65" i="7"/>
  <c r="N65" i="7"/>
  <c r="M65" i="7"/>
  <c r="M19" i="7" s="1"/>
  <c r="L65" i="7"/>
  <c r="K65" i="7"/>
  <c r="K19" i="7" s="1"/>
  <c r="I65" i="7"/>
  <c r="H65" i="7"/>
  <c r="G65" i="7"/>
  <c r="E65" i="7"/>
  <c r="E61" i="7" s="1"/>
  <c r="P64" i="7"/>
  <c r="O64" i="7"/>
  <c r="O18" i="7" s="1"/>
  <c r="N64" i="7"/>
  <c r="M64" i="7"/>
  <c r="L64" i="7"/>
  <c r="L18" i="7" s="1"/>
  <c r="K64" i="7"/>
  <c r="I64" i="7"/>
  <c r="H64" i="7"/>
  <c r="G64" i="7"/>
  <c r="E64" i="7"/>
  <c r="P63" i="7"/>
  <c r="P17" i="7" s="1"/>
  <c r="O63" i="7"/>
  <c r="N63" i="7"/>
  <c r="M63" i="7"/>
  <c r="L63" i="7"/>
  <c r="K63" i="7"/>
  <c r="I63" i="7"/>
  <c r="H63" i="7"/>
  <c r="G63" i="7"/>
  <c r="G17" i="7" s="1"/>
  <c r="E63" i="7"/>
  <c r="E17" i="7" s="1"/>
  <c r="P62" i="7"/>
  <c r="P16" i="7" s="1"/>
  <c r="O62" i="7"/>
  <c r="N62" i="7"/>
  <c r="N16" i="7" s="1"/>
  <c r="M62" i="7"/>
  <c r="M16" i="7" s="1"/>
  <c r="L62" i="7"/>
  <c r="K62" i="7"/>
  <c r="K61" i="7" s="1"/>
  <c r="J62" i="7"/>
  <c r="I62" i="7"/>
  <c r="H62" i="7"/>
  <c r="H61" i="7" s="1"/>
  <c r="G62" i="7"/>
  <c r="E62" i="7"/>
  <c r="O61" i="7"/>
  <c r="D61" i="7"/>
  <c r="P60" i="7"/>
  <c r="O60" i="7"/>
  <c r="O14" i="7" s="1"/>
  <c r="N60" i="7"/>
  <c r="M60" i="7"/>
  <c r="L60" i="7"/>
  <c r="K60" i="7"/>
  <c r="I60" i="7"/>
  <c r="H60" i="7"/>
  <c r="H57" i="7" s="1"/>
  <c r="G60" i="7"/>
  <c r="G14" i="7" s="1"/>
  <c r="E60" i="7"/>
  <c r="P59" i="7"/>
  <c r="P13" i="7" s="1"/>
  <c r="O59" i="7"/>
  <c r="O57" i="7" s="1"/>
  <c r="N59" i="7"/>
  <c r="M59" i="7"/>
  <c r="L59" i="7"/>
  <c r="K59" i="7"/>
  <c r="I59" i="7"/>
  <c r="I57" i="7" s="1"/>
  <c r="H59" i="7"/>
  <c r="G59" i="7"/>
  <c r="E59" i="7"/>
  <c r="P58" i="7"/>
  <c r="O58" i="7"/>
  <c r="N58" i="7"/>
  <c r="M58" i="7"/>
  <c r="L58" i="7"/>
  <c r="K58" i="7"/>
  <c r="J58" i="7" s="1"/>
  <c r="I58" i="7"/>
  <c r="H58" i="7"/>
  <c r="G58" i="7"/>
  <c r="F58" i="7"/>
  <c r="E58" i="7"/>
  <c r="P57" i="7"/>
  <c r="L57" i="7"/>
  <c r="D57" i="7"/>
  <c r="J55" i="7"/>
  <c r="F55" i="7"/>
  <c r="D55" i="7"/>
  <c r="J54" i="7"/>
  <c r="F54" i="7"/>
  <c r="J53" i="7"/>
  <c r="D53" i="7" s="1"/>
  <c r="F53" i="7"/>
  <c r="P52" i="7"/>
  <c r="O52" i="7"/>
  <c r="N52" i="7"/>
  <c r="M52" i="7"/>
  <c r="L52" i="7"/>
  <c r="K52" i="7"/>
  <c r="J52" i="7"/>
  <c r="I52" i="7"/>
  <c r="H52" i="7"/>
  <c r="G52" i="7"/>
  <c r="F52" i="7" s="1"/>
  <c r="E52" i="7"/>
  <c r="J51" i="7"/>
  <c r="D51" i="7" s="1"/>
  <c r="F51" i="7"/>
  <c r="J50" i="7"/>
  <c r="F50" i="7"/>
  <c r="P49" i="7"/>
  <c r="O49" i="7"/>
  <c r="N49" i="7"/>
  <c r="M49" i="7"/>
  <c r="L49" i="7"/>
  <c r="K49" i="7"/>
  <c r="I49" i="7"/>
  <c r="H49" i="7"/>
  <c r="F49" i="7" s="1"/>
  <c r="G49" i="7"/>
  <c r="E49" i="7"/>
  <c r="J48" i="7"/>
  <c r="F48" i="7"/>
  <c r="D48" i="7" s="1"/>
  <c r="J47" i="7"/>
  <c r="F47" i="7"/>
  <c r="P46" i="7"/>
  <c r="O46" i="7"/>
  <c r="N46" i="7"/>
  <c r="M46" i="7"/>
  <c r="L46" i="7"/>
  <c r="K46" i="7"/>
  <c r="I46" i="7"/>
  <c r="H46" i="7"/>
  <c r="G46" i="7"/>
  <c r="F46" i="7"/>
  <c r="E46" i="7"/>
  <c r="J45" i="7"/>
  <c r="F45" i="7"/>
  <c r="D45" i="7"/>
  <c r="J44" i="7"/>
  <c r="F44" i="7"/>
  <c r="P43" i="7"/>
  <c r="O43" i="7"/>
  <c r="N43" i="7"/>
  <c r="M43" i="7"/>
  <c r="L43" i="7"/>
  <c r="J43" i="7" s="1"/>
  <c r="K43" i="7"/>
  <c r="I43" i="7"/>
  <c r="H43" i="7"/>
  <c r="G43" i="7"/>
  <c r="E43" i="7"/>
  <c r="J42" i="7"/>
  <c r="F42" i="7"/>
  <c r="J41" i="7"/>
  <c r="F41" i="7"/>
  <c r="D41" i="7" s="1"/>
  <c r="J40" i="7"/>
  <c r="F40" i="7"/>
  <c r="J39" i="7"/>
  <c r="F39" i="7"/>
  <c r="P38" i="7"/>
  <c r="O38" i="7"/>
  <c r="N38" i="7"/>
  <c r="M38" i="7"/>
  <c r="L38" i="7"/>
  <c r="K38" i="7"/>
  <c r="I38" i="7"/>
  <c r="H38" i="7"/>
  <c r="G38" i="7"/>
  <c r="E38" i="7"/>
  <c r="J37" i="7"/>
  <c r="F37" i="7"/>
  <c r="D37" i="7"/>
  <c r="J36" i="7"/>
  <c r="F36" i="7"/>
  <c r="D36" i="7" s="1"/>
  <c r="J35" i="7"/>
  <c r="F35" i="7"/>
  <c r="D35" i="7"/>
  <c r="P34" i="7"/>
  <c r="O34" i="7"/>
  <c r="N34" i="7"/>
  <c r="M34" i="7"/>
  <c r="L34" i="7"/>
  <c r="K34" i="7"/>
  <c r="I34" i="7"/>
  <c r="H34" i="7"/>
  <c r="G34" i="7"/>
  <c r="E34" i="7"/>
  <c r="P33" i="7"/>
  <c r="N33" i="7"/>
  <c r="P32" i="7"/>
  <c r="N32" i="7"/>
  <c r="M32" i="7"/>
  <c r="L32" i="7"/>
  <c r="I32" i="7"/>
  <c r="G32" i="7"/>
  <c r="E32" i="7"/>
  <c r="O31" i="7"/>
  <c r="N31" i="7"/>
  <c r="M31" i="7"/>
  <c r="L31" i="7"/>
  <c r="K31" i="7"/>
  <c r="H31" i="7"/>
  <c r="G31" i="7"/>
  <c r="E31" i="7"/>
  <c r="P30" i="7"/>
  <c r="O30" i="7"/>
  <c r="M30" i="7"/>
  <c r="L30" i="7"/>
  <c r="L29" i="7" s="1"/>
  <c r="I30" i="7"/>
  <c r="M29" i="7"/>
  <c r="O28" i="7"/>
  <c r="M28" i="7"/>
  <c r="L28" i="7"/>
  <c r="K28" i="7"/>
  <c r="H28" i="7"/>
  <c r="G28" i="7"/>
  <c r="M27" i="7"/>
  <c r="M26" i="7" s="1"/>
  <c r="I27" i="7"/>
  <c r="H27" i="7"/>
  <c r="H26" i="7" s="1"/>
  <c r="E27" i="7"/>
  <c r="P25" i="7"/>
  <c r="O25" i="7"/>
  <c r="N25" i="7"/>
  <c r="M25" i="7"/>
  <c r="L25" i="7"/>
  <c r="H25" i="7"/>
  <c r="G25" i="7"/>
  <c r="P24" i="7"/>
  <c r="P23" i="7" s="1"/>
  <c r="N24" i="7"/>
  <c r="N23" i="7" s="1"/>
  <c r="L24" i="7"/>
  <c r="P22" i="7"/>
  <c r="N22" i="7"/>
  <c r="M22" i="7"/>
  <c r="K22" i="7"/>
  <c r="I22" i="7"/>
  <c r="G22" i="7"/>
  <c r="E22" i="7"/>
  <c r="O21" i="7"/>
  <c r="M21" i="7"/>
  <c r="L21" i="7"/>
  <c r="I21" i="7"/>
  <c r="I20" i="7" s="1"/>
  <c r="N20" i="7"/>
  <c r="O19" i="7"/>
  <c r="N19" i="7"/>
  <c r="L19" i="7"/>
  <c r="H19" i="7"/>
  <c r="P18" i="7"/>
  <c r="K18" i="7"/>
  <c r="I18" i="7"/>
  <c r="H18" i="7"/>
  <c r="E18" i="7"/>
  <c r="O17" i="7"/>
  <c r="N17" i="7"/>
  <c r="K17" i="7"/>
  <c r="I17" i="7"/>
  <c r="O16" i="7"/>
  <c r="L16" i="7"/>
  <c r="K16" i="7"/>
  <c r="I16" i="7"/>
  <c r="H16" i="7"/>
  <c r="E16" i="7"/>
  <c r="P14" i="7"/>
  <c r="N14" i="7"/>
  <c r="M14" i="7"/>
  <c r="L14" i="7"/>
  <c r="H14" i="7"/>
  <c r="N13" i="7"/>
  <c r="L13" i="7"/>
  <c r="K13" i="7"/>
  <c r="I13" i="7"/>
  <c r="H13" i="7"/>
  <c r="E13" i="7"/>
  <c r="P12" i="7"/>
  <c r="O12" i="7"/>
  <c r="N12" i="7"/>
  <c r="N11" i="7" s="1"/>
  <c r="M12" i="7"/>
  <c r="L12" i="7"/>
  <c r="I12" i="7"/>
  <c r="H12" i="7"/>
  <c r="D11" i="6"/>
  <c r="D230" i="5"/>
  <c r="D213" i="5"/>
  <c r="D210" i="5"/>
  <c r="D206" i="5"/>
  <c r="D201" i="5"/>
  <c r="D194" i="5"/>
  <c r="D192" i="5"/>
  <c r="D189" i="5"/>
  <c r="D187" i="5"/>
  <c r="J185" i="5"/>
  <c r="D185" i="5" s="1"/>
  <c r="F185" i="5"/>
  <c r="J184" i="5"/>
  <c r="F184" i="5"/>
  <c r="J183" i="5"/>
  <c r="D183" i="5" s="1"/>
  <c r="F183" i="5"/>
  <c r="J182" i="5"/>
  <c r="F182" i="5"/>
  <c r="J181" i="5"/>
  <c r="D181" i="5" s="1"/>
  <c r="F181" i="5"/>
  <c r="J180" i="5"/>
  <c r="F180" i="5"/>
  <c r="D180" i="5" s="1"/>
  <c r="J179" i="5"/>
  <c r="F179" i="5"/>
  <c r="J178" i="5"/>
  <c r="F178" i="5"/>
  <c r="D178" i="5" s="1"/>
  <c r="J177" i="5"/>
  <c r="F177" i="5"/>
  <c r="J176" i="5"/>
  <c r="F176" i="5"/>
  <c r="D176" i="5" s="1"/>
  <c r="J175" i="5"/>
  <c r="F175" i="5"/>
  <c r="D175" i="5"/>
  <c r="J174" i="5"/>
  <c r="F174" i="5"/>
  <c r="J173" i="5"/>
  <c r="D173" i="5" s="1"/>
  <c r="F173" i="5"/>
  <c r="J172" i="5"/>
  <c r="F172" i="5"/>
  <c r="J171" i="5"/>
  <c r="F171" i="5"/>
  <c r="D171" i="5" s="1"/>
  <c r="J170" i="5"/>
  <c r="F170" i="5"/>
  <c r="J168" i="5"/>
  <c r="D168" i="5" s="1"/>
  <c r="F168" i="5"/>
  <c r="J167" i="5"/>
  <c r="F167" i="5"/>
  <c r="J165" i="5"/>
  <c r="F165" i="5"/>
  <c r="J164" i="5"/>
  <c r="F164" i="5"/>
  <c r="J163" i="5"/>
  <c r="F163" i="5"/>
  <c r="J161" i="5"/>
  <c r="F161" i="5"/>
  <c r="D161" i="5" s="1"/>
  <c r="J160" i="5"/>
  <c r="F160" i="5"/>
  <c r="J159" i="5"/>
  <c r="F159" i="5"/>
  <c r="J158" i="5"/>
  <c r="F158" i="5"/>
  <c r="D158" i="5"/>
  <c r="J156" i="5"/>
  <c r="F156" i="5"/>
  <c r="J155" i="5"/>
  <c r="F155" i="5"/>
  <c r="D155" i="5" s="1"/>
  <c r="J154" i="5"/>
  <c r="F154" i="5"/>
  <c r="J153" i="5"/>
  <c r="F153" i="5"/>
  <c r="D153" i="5"/>
  <c r="J152" i="5"/>
  <c r="F152" i="5"/>
  <c r="J151" i="5"/>
  <c r="F151" i="5"/>
  <c r="J149" i="5"/>
  <c r="F149" i="5"/>
  <c r="J147" i="5"/>
  <c r="F147" i="5"/>
  <c r="J146" i="5"/>
  <c r="F146" i="5"/>
  <c r="J144" i="5"/>
  <c r="F144" i="5"/>
  <c r="J143" i="5"/>
  <c r="F143" i="5"/>
  <c r="P140" i="5"/>
  <c r="O140" i="5"/>
  <c r="N140" i="5"/>
  <c r="M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O137" i="5"/>
  <c r="N137" i="5"/>
  <c r="M137" i="5"/>
  <c r="L137" i="5"/>
  <c r="K137" i="5"/>
  <c r="I137" i="5"/>
  <c r="H137" i="5"/>
  <c r="G137" i="5"/>
  <c r="E137" i="5"/>
  <c r="P136" i="5"/>
  <c r="O136" i="5"/>
  <c r="N136" i="5"/>
  <c r="M136" i="5"/>
  <c r="L136" i="5"/>
  <c r="K136" i="5"/>
  <c r="J136" i="5" s="1"/>
  <c r="I136" i="5"/>
  <c r="H136" i="5"/>
  <c r="G136" i="5"/>
  <c r="F136" i="5" s="1"/>
  <c r="E136" i="5"/>
  <c r="P135" i="5"/>
  <c r="P134" i="5" s="1"/>
  <c r="O135" i="5"/>
  <c r="O134" i="5" s="1"/>
  <c r="N135" i="5"/>
  <c r="M135" i="5"/>
  <c r="L135" i="5"/>
  <c r="K135" i="5"/>
  <c r="I135" i="5"/>
  <c r="H135" i="5"/>
  <c r="G135" i="5"/>
  <c r="E135" i="5"/>
  <c r="E134" i="5" s="1"/>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J130" i="5" s="1"/>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J127" i="5" s="1"/>
  <c r="I127" i="5"/>
  <c r="H127" i="5"/>
  <c r="G127" i="5"/>
  <c r="E127" i="5"/>
  <c r="P126" i="5"/>
  <c r="O126" i="5"/>
  <c r="N126" i="5"/>
  <c r="M126" i="5"/>
  <c r="L126" i="5"/>
  <c r="K126" i="5"/>
  <c r="I126" i="5"/>
  <c r="H126" i="5"/>
  <c r="G126" i="5"/>
  <c r="E126" i="5"/>
  <c r="P125" i="5"/>
  <c r="O125" i="5"/>
  <c r="N125" i="5"/>
  <c r="M125" i="5"/>
  <c r="L125" i="5"/>
  <c r="K125" i="5"/>
  <c r="J125" i="5" s="1"/>
  <c r="I125" i="5"/>
  <c r="H125" i="5"/>
  <c r="G125" i="5"/>
  <c r="E125" i="5"/>
  <c r="P124" i="5"/>
  <c r="O124" i="5"/>
  <c r="N124" i="5"/>
  <c r="M124" i="5"/>
  <c r="L124" i="5"/>
  <c r="K124" i="5"/>
  <c r="J124" i="5" s="1"/>
  <c r="I124" i="5"/>
  <c r="H124" i="5"/>
  <c r="G124" i="5"/>
  <c r="E124" i="5"/>
  <c r="P123" i="5"/>
  <c r="O123" i="5"/>
  <c r="N123" i="5"/>
  <c r="M123" i="5"/>
  <c r="L123" i="5"/>
  <c r="K123" i="5"/>
  <c r="I123" i="5"/>
  <c r="H123" i="5"/>
  <c r="G123" i="5"/>
  <c r="E123" i="5"/>
  <c r="P122" i="5"/>
  <c r="O122" i="5"/>
  <c r="N122" i="5"/>
  <c r="M122" i="5"/>
  <c r="L122" i="5"/>
  <c r="K122" i="5"/>
  <c r="J122" i="5" s="1"/>
  <c r="I122" i="5"/>
  <c r="H122" i="5"/>
  <c r="G122" i="5"/>
  <c r="E122" i="5"/>
  <c r="P121" i="5"/>
  <c r="O121" i="5"/>
  <c r="N121" i="5"/>
  <c r="M121" i="5"/>
  <c r="L121" i="5"/>
  <c r="K121" i="5"/>
  <c r="I121" i="5"/>
  <c r="H121" i="5"/>
  <c r="G121" i="5"/>
  <c r="E121" i="5"/>
  <c r="P120" i="5"/>
  <c r="O120" i="5"/>
  <c r="N120" i="5"/>
  <c r="M120" i="5"/>
  <c r="M118" i="5" s="1"/>
  <c r="L120" i="5"/>
  <c r="L118" i="5" s="1"/>
  <c r="K120" i="5"/>
  <c r="I120" i="5"/>
  <c r="H120" i="5"/>
  <c r="G120" i="5"/>
  <c r="E120" i="5"/>
  <c r="P119" i="5"/>
  <c r="P118" i="5" s="1"/>
  <c r="O119" i="5"/>
  <c r="N119" i="5"/>
  <c r="M119" i="5"/>
  <c r="L119" i="5"/>
  <c r="K119" i="5"/>
  <c r="J119" i="5" s="1"/>
  <c r="I119" i="5"/>
  <c r="H119" i="5"/>
  <c r="H118" i="5" s="1"/>
  <c r="G119" i="5"/>
  <c r="G118" i="5" s="1"/>
  <c r="E119" i="5"/>
  <c r="D118" i="5"/>
  <c r="P117" i="5"/>
  <c r="O117" i="5"/>
  <c r="N117" i="5"/>
  <c r="M117" i="5"/>
  <c r="L117" i="5"/>
  <c r="J117" i="5" s="1"/>
  <c r="K117" i="5"/>
  <c r="I117" i="5"/>
  <c r="H117" i="5"/>
  <c r="G117" i="5"/>
  <c r="F117" i="5" s="1"/>
  <c r="E117" i="5"/>
  <c r="E115" i="5" s="1"/>
  <c r="P116" i="5"/>
  <c r="P115" i="5" s="1"/>
  <c r="O116" i="5"/>
  <c r="N116" i="5"/>
  <c r="N115" i="5" s="1"/>
  <c r="M116" i="5"/>
  <c r="L116" i="5"/>
  <c r="J116" i="5" s="1"/>
  <c r="K116" i="5"/>
  <c r="I116" i="5"/>
  <c r="H116" i="5"/>
  <c r="H115" i="5" s="1"/>
  <c r="G116" i="5"/>
  <c r="G115" i="5" s="1"/>
  <c r="F115" i="5" s="1"/>
  <c r="F116" i="5"/>
  <c r="E116" i="5"/>
  <c r="O115" i="5"/>
  <c r="M115" i="5"/>
  <c r="K115" i="5"/>
  <c r="I115" i="5"/>
  <c r="D115" i="5"/>
  <c r="P114" i="5"/>
  <c r="O114" i="5"/>
  <c r="N114" i="5"/>
  <c r="M114" i="5"/>
  <c r="J114" i="5" s="1"/>
  <c r="L114" i="5"/>
  <c r="K114" i="5"/>
  <c r="I114" i="5"/>
  <c r="H114" i="5"/>
  <c r="G114" i="5"/>
  <c r="E114" i="5"/>
  <c r="P113" i="5"/>
  <c r="O113" i="5"/>
  <c r="N113" i="5"/>
  <c r="M113" i="5"/>
  <c r="L113" i="5"/>
  <c r="K113" i="5"/>
  <c r="I113" i="5"/>
  <c r="H113" i="5"/>
  <c r="G113" i="5"/>
  <c r="F113" i="5" s="1"/>
  <c r="E113" i="5"/>
  <c r="P112" i="5"/>
  <c r="O112" i="5"/>
  <c r="O111" i="5" s="1"/>
  <c r="N112" i="5"/>
  <c r="M112" i="5"/>
  <c r="M111" i="5" s="1"/>
  <c r="L112" i="5"/>
  <c r="K112" i="5"/>
  <c r="J112" i="5" s="1"/>
  <c r="I112" i="5"/>
  <c r="H112" i="5"/>
  <c r="G112" i="5"/>
  <c r="F112" i="5" s="1"/>
  <c r="E112" i="5"/>
  <c r="E111" i="5" s="1"/>
  <c r="P111" i="5"/>
  <c r="N111" i="5"/>
  <c r="L111" i="5"/>
  <c r="H111" i="5"/>
  <c r="D111" i="5"/>
  <c r="P110" i="5"/>
  <c r="O110" i="5"/>
  <c r="N110" i="5"/>
  <c r="N106" i="5" s="1"/>
  <c r="M110" i="5"/>
  <c r="L110" i="5"/>
  <c r="K110" i="5"/>
  <c r="J110" i="5" s="1"/>
  <c r="I110" i="5"/>
  <c r="H110" i="5"/>
  <c r="G110" i="5"/>
  <c r="F110" i="5"/>
  <c r="E110" i="5"/>
  <c r="P109" i="5"/>
  <c r="O109" i="5"/>
  <c r="N109" i="5"/>
  <c r="M109" i="5"/>
  <c r="L109" i="5"/>
  <c r="K109" i="5"/>
  <c r="I109" i="5"/>
  <c r="H109" i="5"/>
  <c r="G109" i="5"/>
  <c r="E109" i="5"/>
  <c r="P108" i="5"/>
  <c r="O108" i="5"/>
  <c r="N108" i="5"/>
  <c r="M108" i="5"/>
  <c r="L108" i="5"/>
  <c r="K108" i="5"/>
  <c r="I108" i="5"/>
  <c r="H108" i="5"/>
  <c r="G108" i="5"/>
  <c r="E108" i="5"/>
  <c r="P107" i="5"/>
  <c r="O107" i="5"/>
  <c r="O106" i="5" s="1"/>
  <c r="N107" i="5"/>
  <c r="M107" i="5"/>
  <c r="L107" i="5"/>
  <c r="K107" i="5"/>
  <c r="I107" i="5"/>
  <c r="H107" i="5"/>
  <c r="G107" i="5"/>
  <c r="F107" i="5" s="1"/>
  <c r="E107" i="5"/>
  <c r="P106" i="5"/>
  <c r="M106" i="5"/>
  <c r="L106" i="5"/>
  <c r="H106" i="5"/>
  <c r="D106" i="5"/>
  <c r="P105" i="5"/>
  <c r="O105" i="5"/>
  <c r="N105" i="5"/>
  <c r="M105" i="5"/>
  <c r="L105" i="5"/>
  <c r="K105" i="5"/>
  <c r="I105" i="5"/>
  <c r="H105" i="5"/>
  <c r="G105" i="5"/>
  <c r="F105" i="5"/>
  <c r="E105" i="5"/>
  <c r="P104" i="5"/>
  <c r="O104" i="5"/>
  <c r="O99" i="5" s="1"/>
  <c r="N104" i="5"/>
  <c r="M104" i="5"/>
  <c r="L104" i="5"/>
  <c r="K104" i="5"/>
  <c r="I104" i="5"/>
  <c r="H104" i="5"/>
  <c r="G104" i="5"/>
  <c r="F104" i="5"/>
  <c r="E104" i="5"/>
  <c r="P103" i="5"/>
  <c r="O103" i="5"/>
  <c r="N103" i="5"/>
  <c r="M103" i="5"/>
  <c r="L103" i="5"/>
  <c r="K103" i="5"/>
  <c r="I103" i="5"/>
  <c r="H103" i="5"/>
  <c r="G103" i="5"/>
  <c r="F103" i="5"/>
  <c r="E103" i="5"/>
  <c r="P102" i="5"/>
  <c r="O102" i="5"/>
  <c r="N102" i="5"/>
  <c r="M102" i="5"/>
  <c r="M99" i="5" s="1"/>
  <c r="L102" i="5"/>
  <c r="K102" i="5"/>
  <c r="I102" i="5"/>
  <c r="H102" i="5"/>
  <c r="G102" i="5"/>
  <c r="F102" i="5"/>
  <c r="E102" i="5"/>
  <c r="P101" i="5"/>
  <c r="O101" i="5"/>
  <c r="N101" i="5"/>
  <c r="M101" i="5"/>
  <c r="L101" i="5"/>
  <c r="K101" i="5"/>
  <c r="I101" i="5"/>
  <c r="H101" i="5"/>
  <c r="G101" i="5"/>
  <c r="F101" i="5"/>
  <c r="E101" i="5"/>
  <c r="P100" i="5"/>
  <c r="O100" i="5"/>
  <c r="N100" i="5"/>
  <c r="N99" i="5" s="1"/>
  <c r="M100" i="5"/>
  <c r="L100" i="5"/>
  <c r="K100" i="5"/>
  <c r="J100" i="5" s="1"/>
  <c r="I100" i="5"/>
  <c r="I99" i="5" s="1"/>
  <c r="H100" i="5"/>
  <c r="G100" i="5"/>
  <c r="F100" i="5"/>
  <c r="E100" i="5"/>
  <c r="P99" i="5"/>
  <c r="H99" i="5"/>
  <c r="G99" i="5"/>
  <c r="E99" i="5"/>
  <c r="D99" i="5"/>
  <c r="P98" i="5"/>
  <c r="O98" i="5"/>
  <c r="O97" i="5" s="1"/>
  <c r="N98" i="5"/>
  <c r="M98" i="5"/>
  <c r="M97" i="5" s="1"/>
  <c r="L98" i="5"/>
  <c r="L97" i="5" s="1"/>
  <c r="K98" i="5"/>
  <c r="I98" i="5"/>
  <c r="H98" i="5"/>
  <c r="H97" i="5" s="1"/>
  <c r="G98" i="5"/>
  <c r="F98" i="5"/>
  <c r="E98" i="5"/>
  <c r="E97" i="5" s="1"/>
  <c r="P97" i="5"/>
  <c r="N97" i="5"/>
  <c r="K97" i="5"/>
  <c r="I97" i="5"/>
  <c r="G97" i="5"/>
  <c r="D97" i="5"/>
  <c r="P96" i="5"/>
  <c r="O96" i="5"/>
  <c r="N96" i="5"/>
  <c r="M96" i="5"/>
  <c r="L96" i="5"/>
  <c r="K96" i="5"/>
  <c r="I96" i="5"/>
  <c r="H96" i="5"/>
  <c r="G96" i="5"/>
  <c r="E96" i="5"/>
  <c r="P95" i="5"/>
  <c r="P94" i="5" s="1"/>
  <c r="O95" i="5"/>
  <c r="N95" i="5"/>
  <c r="M95" i="5"/>
  <c r="M94" i="5" s="1"/>
  <c r="L95" i="5"/>
  <c r="K95" i="5"/>
  <c r="I95" i="5"/>
  <c r="H95" i="5"/>
  <c r="G95" i="5"/>
  <c r="E95" i="5"/>
  <c r="E94" i="5" s="1"/>
  <c r="K94" i="5"/>
  <c r="D94" i="5"/>
  <c r="P93" i="5"/>
  <c r="O93" i="5"/>
  <c r="N93" i="5"/>
  <c r="M93" i="5"/>
  <c r="L93" i="5"/>
  <c r="J93" i="5" s="1"/>
  <c r="K93" i="5"/>
  <c r="I93" i="5"/>
  <c r="I91" i="5" s="1"/>
  <c r="I13" i="5" s="1"/>
  <c r="H93" i="5"/>
  <c r="G93" i="5"/>
  <c r="E93" i="5"/>
  <c r="P92" i="5"/>
  <c r="O92" i="5"/>
  <c r="N92" i="5"/>
  <c r="M92" i="5"/>
  <c r="M14" i="5" s="1"/>
  <c r="L92" i="5"/>
  <c r="L14" i="5" s="1"/>
  <c r="K92" i="5"/>
  <c r="I92" i="5"/>
  <c r="H92" i="5"/>
  <c r="G92" i="5"/>
  <c r="G28" i="5" s="1"/>
  <c r="E92" i="5"/>
  <c r="E91" i="5" s="1"/>
  <c r="E13" i="5" s="1"/>
  <c r="P91" i="5"/>
  <c r="O91" i="5"/>
  <c r="M91" i="5"/>
  <c r="K91" i="5"/>
  <c r="H91" i="5"/>
  <c r="D91" i="5"/>
  <c r="J89" i="5"/>
  <c r="F89" i="5"/>
  <c r="D89" i="5" s="1"/>
  <c r="J88" i="5"/>
  <c r="F88" i="5"/>
  <c r="J87" i="5"/>
  <c r="F87" i="5"/>
  <c r="J86" i="5"/>
  <c r="F86" i="5"/>
  <c r="D86" i="5" s="1"/>
  <c r="J85" i="5"/>
  <c r="F85" i="5"/>
  <c r="J84" i="5"/>
  <c r="F84" i="5"/>
  <c r="J83" i="5"/>
  <c r="F83" i="5"/>
  <c r="D83" i="5" s="1"/>
  <c r="P82" i="5"/>
  <c r="O82" i="5"/>
  <c r="N82" i="5"/>
  <c r="M82" i="5"/>
  <c r="L82" i="5"/>
  <c r="K82" i="5"/>
  <c r="J82" i="5" s="1"/>
  <c r="I82" i="5"/>
  <c r="H82" i="5"/>
  <c r="G82" i="5"/>
  <c r="F82" i="5"/>
  <c r="E82" i="5"/>
  <c r="J81" i="5"/>
  <c r="F81" i="5"/>
  <c r="D81" i="5"/>
  <c r="J80" i="5"/>
  <c r="F80" i="5"/>
  <c r="J79" i="5"/>
  <c r="F79" i="5"/>
  <c r="J78" i="5"/>
  <c r="F78" i="5"/>
  <c r="J77" i="5"/>
  <c r="F77" i="5"/>
  <c r="D77" i="5"/>
  <c r="J76" i="5"/>
  <c r="F76" i="5"/>
  <c r="J75" i="5"/>
  <c r="F75" i="5"/>
  <c r="J74" i="5"/>
  <c r="F74" i="5"/>
  <c r="D74" i="5" s="1"/>
  <c r="J73" i="5"/>
  <c r="F73" i="5"/>
  <c r="J72" i="5"/>
  <c r="F72" i="5"/>
  <c r="D72" i="5" s="1"/>
  <c r="J71" i="5"/>
  <c r="F71" i="5"/>
  <c r="D71" i="5"/>
  <c r="J70" i="5"/>
  <c r="F70" i="5"/>
  <c r="J69" i="5"/>
  <c r="F69" i="5"/>
  <c r="J68" i="5"/>
  <c r="F68" i="5"/>
  <c r="J67" i="5"/>
  <c r="F67" i="5"/>
  <c r="P66" i="5"/>
  <c r="O66" i="5"/>
  <c r="N66" i="5"/>
  <c r="M66" i="5"/>
  <c r="L66" i="5"/>
  <c r="K66" i="5"/>
  <c r="J66" i="5"/>
  <c r="I66" i="5"/>
  <c r="H66" i="5"/>
  <c r="G66" i="5"/>
  <c r="E66" i="5"/>
  <c r="J65" i="5"/>
  <c r="D65" i="5" s="1"/>
  <c r="F65" i="5"/>
  <c r="J64" i="5"/>
  <c r="F64" i="5"/>
  <c r="D64" i="5"/>
  <c r="P63" i="5"/>
  <c r="O63" i="5"/>
  <c r="N63" i="5"/>
  <c r="M63" i="5"/>
  <c r="L63" i="5"/>
  <c r="K63" i="5"/>
  <c r="J63" i="5" s="1"/>
  <c r="I63" i="5"/>
  <c r="H63" i="5"/>
  <c r="G63" i="5"/>
  <c r="F63" i="5"/>
  <c r="E63" i="5"/>
  <c r="J62" i="5"/>
  <c r="F62" i="5"/>
  <c r="J61" i="5"/>
  <c r="F61" i="5"/>
  <c r="J60" i="5"/>
  <c r="F60" i="5"/>
  <c r="J59" i="5"/>
  <c r="F59" i="5"/>
  <c r="J58" i="5"/>
  <c r="F58" i="5"/>
  <c r="P57" i="5"/>
  <c r="O57" i="5"/>
  <c r="N57" i="5"/>
  <c r="M57" i="5"/>
  <c r="L57" i="5"/>
  <c r="J57" i="5" s="1"/>
  <c r="K57" i="5"/>
  <c r="I57" i="5"/>
  <c r="H57" i="5"/>
  <c r="G57" i="5"/>
  <c r="E57" i="5"/>
  <c r="J56" i="5"/>
  <c r="F56" i="5"/>
  <c r="J55" i="5"/>
  <c r="F55" i="5"/>
  <c r="J54" i="5"/>
  <c r="F54" i="5"/>
  <c r="J53" i="5"/>
  <c r="E30" i="9" s="1"/>
  <c r="E29" i="9" s="1"/>
  <c r="F53" i="5"/>
  <c r="E28" i="9" s="1"/>
  <c r="D53" i="5"/>
  <c r="P52" i="5"/>
  <c r="O52" i="5"/>
  <c r="N52" i="5"/>
  <c r="M52" i="5"/>
  <c r="J52" i="5" s="1"/>
  <c r="L52" i="5"/>
  <c r="K52" i="5"/>
  <c r="I52" i="5"/>
  <c r="H52" i="5"/>
  <c r="G52" i="5"/>
  <c r="E52" i="5"/>
  <c r="J51" i="5"/>
  <c r="F51" i="5"/>
  <c r="J50" i="5"/>
  <c r="D50" i="5" s="1"/>
  <c r="F50" i="5"/>
  <c r="J49" i="5"/>
  <c r="F49" i="5"/>
  <c r="J48" i="5"/>
  <c r="D48" i="5" s="1"/>
  <c r="F48" i="5"/>
  <c r="J47" i="5"/>
  <c r="D47" i="5" s="1"/>
  <c r="D19" i="5" s="1"/>
  <c r="F47" i="5"/>
  <c r="J46" i="5"/>
  <c r="F46" i="5"/>
  <c r="D46" i="5" s="1"/>
  <c r="D17" i="5" s="1"/>
  <c r="P45" i="5"/>
  <c r="O45" i="5"/>
  <c r="N45" i="5"/>
  <c r="M45" i="5"/>
  <c r="L45" i="5"/>
  <c r="K45" i="5"/>
  <c r="I45" i="5"/>
  <c r="H45" i="5"/>
  <c r="G45" i="5"/>
  <c r="F45" i="5" s="1"/>
  <c r="E45" i="5"/>
  <c r="J44" i="5"/>
  <c r="F44" i="5"/>
  <c r="P43" i="5"/>
  <c r="O43" i="5"/>
  <c r="N43" i="5"/>
  <c r="M43" i="5"/>
  <c r="L43" i="5"/>
  <c r="K43" i="5"/>
  <c r="J43" i="5" s="1"/>
  <c r="I43" i="5"/>
  <c r="H43" i="5"/>
  <c r="F43" i="5" s="1"/>
  <c r="G43" i="5"/>
  <c r="E43" i="5"/>
  <c r="J42" i="5"/>
  <c r="F42" i="5"/>
  <c r="J41" i="5"/>
  <c r="F41" i="5"/>
  <c r="P40" i="5"/>
  <c r="O40" i="5"/>
  <c r="N40" i="5"/>
  <c r="M40" i="5"/>
  <c r="L40" i="5"/>
  <c r="K40" i="5"/>
  <c r="I40" i="5"/>
  <c r="H40" i="5"/>
  <c r="G40" i="5"/>
  <c r="G29" i="5" s="1"/>
  <c r="G25" i="5" s="1"/>
  <c r="E40" i="5"/>
  <c r="J39" i="5"/>
  <c r="F39" i="5"/>
  <c r="J38" i="5"/>
  <c r="F38" i="5"/>
  <c r="P37" i="5"/>
  <c r="O37" i="5"/>
  <c r="N37" i="5"/>
  <c r="M37" i="5"/>
  <c r="L37" i="5"/>
  <c r="K37" i="5"/>
  <c r="I37" i="5"/>
  <c r="H37" i="5"/>
  <c r="G37" i="5"/>
  <c r="F37" i="5" s="1"/>
  <c r="F15" i="5" s="1"/>
  <c r="E37" i="5"/>
  <c r="J36" i="5"/>
  <c r="F36" i="5"/>
  <c r="D36" i="5" s="1"/>
  <c r="J35" i="5"/>
  <c r="F35" i="5"/>
  <c r="P34" i="5"/>
  <c r="O34" i="5"/>
  <c r="N34" i="5"/>
  <c r="M34" i="5"/>
  <c r="L34" i="5"/>
  <c r="K34" i="5"/>
  <c r="I34" i="5"/>
  <c r="H34" i="5"/>
  <c r="G34" i="5"/>
  <c r="F34" i="5"/>
  <c r="E34" i="5"/>
  <c r="J33" i="5"/>
  <c r="D33" i="5" s="1"/>
  <c r="J32" i="5"/>
  <c r="D32" i="5"/>
  <c r="N31" i="5"/>
  <c r="M31" i="5"/>
  <c r="L31" i="5"/>
  <c r="K31" i="5"/>
  <c r="K28" i="5" s="1"/>
  <c r="J31" i="5"/>
  <c r="I31" i="5"/>
  <c r="H31" i="5"/>
  <c r="G31" i="5"/>
  <c r="E31" i="5"/>
  <c r="D31" i="5" s="1"/>
  <c r="D12" i="5" s="1"/>
  <c r="J30" i="5"/>
  <c r="F30" i="5"/>
  <c r="D30" i="5" s="1"/>
  <c r="D11" i="5" s="1"/>
  <c r="P28" i="5"/>
  <c r="O28" i="5"/>
  <c r="D21" i="5"/>
  <c r="P15" i="5"/>
  <c r="O15" i="5"/>
  <c r="N15" i="5"/>
  <c r="M15" i="5"/>
  <c r="L15" i="5"/>
  <c r="I15" i="5"/>
  <c r="H15" i="5"/>
  <c r="G15" i="5"/>
  <c r="P14" i="5"/>
  <c r="O14" i="5"/>
  <c r="N14" i="5"/>
  <c r="K14" i="5"/>
  <c r="I14" i="5"/>
  <c r="H14" i="5"/>
  <c r="O13" i="5"/>
  <c r="K13" i="5"/>
  <c r="H13" i="5"/>
  <c r="P12" i="5"/>
  <c r="O12" i="5"/>
  <c r="N12" i="5"/>
  <c r="M12" i="5"/>
  <c r="L12" i="5"/>
  <c r="K12" i="5"/>
  <c r="J12" i="5"/>
  <c r="H12" i="5"/>
  <c r="G12" i="5"/>
  <c r="F12" i="5"/>
  <c r="E12" i="5"/>
  <c r="P11" i="5"/>
  <c r="O11" i="5"/>
  <c r="N11" i="5"/>
  <c r="M11" i="5"/>
  <c r="L11" i="5"/>
  <c r="K11" i="5"/>
  <c r="J11" i="5"/>
  <c r="I11" i="5"/>
  <c r="H11" i="5"/>
  <c r="G11" i="5"/>
  <c r="F11" i="5"/>
  <c r="E11" i="5"/>
  <c r="D88" i="4"/>
  <c r="D53" i="4"/>
  <c r="D38" i="4"/>
  <c r="D35" i="4"/>
  <c r="D31" i="4"/>
  <c r="D27" i="4"/>
  <c r="D12" i="4"/>
  <c r="D32" i="3"/>
  <c r="D17" i="3"/>
  <c r="N29" i="5" l="1"/>
  <c r="N25" i="5" s="1"/>
  <c r="J40" i="5"/>
  <c r="L94" i="5"/>
  <c r="H94" i="5"/>
  <c r="I94" i="5"/>
  <c r="E11" i="9"/>
  <c r="E10" i="9" s="1"/>
  <c r="E12" i="9"/>
  <c r="E40" i="9" s="1"/>
  <c r="E43" i="8"/>
  <c r="E52" i="8"/>
  <c r="E47" i="10"/>
  <c r="E48" i="10" s="1"/>
  <c r="P29" i="11"/>
  <c r="D129" i="11"/>
  <c r="D132" i="11"/>
  <c r="O114" i="11"/>
  <c r="D127" i="11"/>
  <c r="M23" i="11"/>
  <c r="L114" i="11"/>
  <c r="J114" i="11" s="1"/>
  <c r="J109" i="11"/>
  <c r="K111" i="11"/>
  <c r="J111" i="11" s="1"/>
  <c r="L101" i="11"/>
  <c r="D120" i="11"/>
  <c r="D123" i="11"/>
  <c r="D131" i="11"/>
  <c r="I16" i="11"/>
  <c r="F99" i="11"/>
  <c r="H101" i="11"/>
  <c r="F109" i="11"/>
  <c r="F110" i="11"/>
  <c r="I108" i="11"/>
  <c r="G24" i="11"/>
  <c r="H97" i="11"/>
  <c r="G111" i="11"/>
  <c r="I114" i="11"/>
  <c r="F107" i="11"/>
  <c r="E114" i="11"/>
  <c r="E28" i="11"/>
  <c r="E111" i="11"/>
  <c r="E31" i="11"/>
  <c r="E29" i="11" s="1"/>
  <c r="H108" i="11"/>
  <c r="E27" i="11"/>
  <c r="L27" i="11"/>
  <c r="L26" i="11" s="1"/>
  <c r="G23" i="11"/>
  <c r="I106" i="11"/>
  <c r="O21" i="11"/>
  <c r="O20" i="11" s="1"/>
  <c r="H106" i="11"/>
  <c r="F106" i="11" s="1"/>
  <c r="K101" i="11"/>
  <c r="J105" i="11"/>
  <c r="H16" i="11"/>
  <c r="K17" i="11"/>
  <c r="K19" i="11"/>
  <c r="J19" i="11" s="1"/>
  <c r="F102" i="11"/>
  <c r="L18" i="11"/>
  <c r="J18" i="11" s="1"/>
  <c r="E101" i="11"/>
  <c r="O16" i="11"/>
  <c r="P16" i="11"/>
  <c r="P15" i="11" s="1"/>
  <c r="N18" i="11"/>
  <c r="I11" i="11"/>
  <c r="I97" i="11"/>
  <c r="G13" i="11"/>
  <c r="N97" i="11"/>
  <c r="P14" i="11"/>
  <c r="J98" i="11"/>
  <c r="L12" i="11"/>
  <c r="N11" i="11"/>
  <c r="O11" i="11"/>
  <c r="P61" i="11"/>
  <c r="L61" i="11"/>
  <c r="O66" i="11"/>
  <c r="M69" i="11"/>
  <c r="N72" i="11"/>
  <c r="D87" i="11"/>
  <c r="J14" i="11"/>
  <c r="K57" i="11"/>
  <c r="J57" i="11" s="1"/>
  <c r="M14" i="11"/>
  <c r="M11" i="11" s="1"/>
  <c r="M13" i="11"/>
  <c r="J13" i="11" s="1"/>
  <c r="O25" i="11"/>
  <c r="O23" i="11" s="1"/>
  <c r="P72" i="11"/>
  <c r="P24" i="11"/>
  <c r="J64" i="11"/>
  <c r="K66" i="11"/>
  <c r="N20" i="11"/>
  <c r="K72" i="11"/>
  <c r="J72" i="11" s="1"/>
  <c r="F72" i="11"/>
  <c r="G57" i="11"/>
  <c r="I69" i="11"/>
  <c r="H57" i="11"/>
  <c r="F13" i="11"/>
  <c r="I61" i="11"/>
  <c r="F64" i="11"/>
  <c r="I15" i="11"/>
  <c r="G19" i="11"/>
  <c r="F19" i="11" s="1"/>
  <c r="H27" i="11"/>
  <c r="H26" i="11" s="1"/>
  <c r="F60" i="11"/>
  <c r="E15" i="11"/>
  <c r="E72" i="11"/>
  <c r="E66" i="11"/>
  <c r="E61" i="11"/>
  <c r="J28" i="11"/>
  <c r="G26" i="11"/>
  <c r="O28" i="11"/>
  <c r="I27" i="11"/>
  <c r="O27" i="11"/>
  <c r="O26" i="11" s="1"/>
  <c r="F25" i="11"/>
  <c r="H23" i="11"/>
  <c r="H69" i="11"/>
  <c r="F69" i="11" s="1"/>
  <c r="F71" i="11"/>
  <c r="P25" i="11"/>
  <c r="I23" i="11"/>
  <c r="L17" i="11"/>
  <c r="L16" i="11"/>
  <c r="D56" i="11"/>
  <c r="N26" i="11"/>
  <c r="M33" i="11"/>
  <c r="D49" i="11"/>
  <c r="F28" i="11"/>
  <c r="D48" i="11"/>
  <c r="N23" i="11"/>
  <c r="F24" i="11"/>
  <c r="J43" i="11"/>
  <c r="N33" i="11"/>
  <c r="D40" i="11"/>
  <c r="D41" i="11"/>
  <c r="D39" i="11"/>
  <c r="D42" i="11"/>
  <c r="L11" i="7"/>
  <c r="J98" i="7"/>
  <c r="J106" i="7"/>
  <c r="J109" i="7"/>
  <c r="J31" i="7"/>
  <c r="L108" i="7"/>
  <c r="J108" i="7" s="1"/>
  <c r="M114" i="7"/>
  <c r="J114" i="7" s="1"/>
  <c r="D121" i="7"/>
  <c r="D129" i="7"/>
  <c r="F102" i="7"/>
  <c r="F105" i="7"/>
  <c r="F107" i="7"/>
  <c r="F109" i="7"/>
  <c r="D119" i="7"/>
  <c r="G30" i="7"/>
  <c r="G29" i="7" s="1"/>
  <c r="F104" i="7"/>
  <c r="I108" i="7"/>
  <c r="F108" i="7" s="1"/>
  <c r="D125" i="7"/>
  <c r="D133" i="7"/>
  <c r="I25" i="7"/>
  <c r="I29" i="7"/>
  <c r="F31" i="7"/>
  <c r="G26" i="7"/>
  <c r="F103" i="7"/>
  <c r="G106" i="7"/>
  <c r="F106" i="7" s="1"/>
  <c r="D123" i="7"/>
  <c r="D128" i="7"/>
  <c r="D131" i="7"/>
  <c r="F111" i="7"/>
  <c r="L111" i="7"/>
  <c r="E111" i="7"/>
  <c r="D96" i="7"/>
  <c r="H101" i="7"/>
  <c r="J104" i="7"/>
  <c r="E96" i="7"/>
  <c r="I97" i="7"/>
  <c r="J72" i="7"/>
  <c r="O72" i="7"/>
  <c r="P26" i="7"/>
  <c r="D82" i="7"/>
  <c r="J66" i="7"/>
  <c r="P11" i="7"/>
  <c r="N61" i="7"/>
  <c r="L66" i="7"/>
  <c r="P72" i="7"/>
  <c r="O13" i="7"/>
  <c r="O11" i="7" s="1"/>
  <c r="K12" i="7"/>
  <c r="J12" i="7" s="1"/>
  <c r="L23" i="7"/>
  <c r="O69" i="7"/>
  <c r="D83" i="7"/>
  <c r="L20" i="7"/>
  <c r="J59" i="7"/>
  <c r="L61" i="7"/>
  <c r="L56" i="7" s="1"/>
  <c r="D86" i="7"/>
  <c r="D91" i="7"/>
  <c r="M20" i="7"/>
  <c r="K25" i="7"/>
  <c r="J25" i="7" s="1"/>
  <c r="N57" i="7"/>
  <c r="D81" i="7"/>
  <c r="D89" i="7"/>
  <c r="G72" i="7"/>
  <c r="F73" i="7"/>
  <c r="H72" i="7"/>
  <c r="F72" i="7" s="1"/>
  <c r="I28" i="7"/>
  <c r="I26" i="7" s="1"/>
  <c r="F26" i="7" s="1"/>
  <c r="H22" i="7"/>
  <c r="F22" i="7" s="1"/>
  <c r="I61" i="7"/>
  <c r="I56" i="7" s="1"/>
  <c r="I69" i="7"/>
  <c r="E19" i="7"/>
  <c r="E69" i="7"/>
  <c r="N27" i="7"/>
  <c r="N26" i="7" s="1"/>
  <c r="F28" i="7"/>
  <c r="F27" i="7"/>
  <c r="H66" i="7"/>
  <c r="F66" i="7" s="1"/>
  <c r="O66" i="7"/>
  <c r="F67" i="7"/>
  <c r="N18" i="7"/>
  <c r="I19" i="7"/>
  <c r="I15" i="7" s="1"/>
  <c r="O56" i="7"/>
  <c r="L17" i="7"/>
  <c r="L15" i="7" s="1"/>
  <c r="H15" i="7"/>
  <c r="P61" i="7"/>
  <c r="J28" i="7"/>
  <c r="O26" i="7"/>
  <c r="D50" i="7"/>
  <c r="I33" i="7"/>
  <c r="O33" i="7"/>
  <c r="D44" i="7"/>
  <c r="F43" i="7"/>
  <c r="D43" i="7" s="1"/>
  <c r="J19" i="7"/>
  <c r="J38" i="7"/>
  <c r="D39" i="7"/>
  <c r="D42" i="7"/>
  <c r="L33" i="7"/>
  <c r="O15" i="7"/>
  <c r="D40" i="7"/>
  <c r="F17" i="7"/>
  <c r="D174" i="5"/>
  <c r="J133" i="5"/>
  <c r="K134" i="5"/>
  <c r="J135" i="5"/>
  <c r="O118" i="5"/>
  <c r="J137" i="5"/>
  <c r="N118" i="5"/>
  <c r="I134" i="5"/>
  <c r="D179" i="5"/>
  <c r="D177" i="5"/>
  <c r="F121" i="5"/>
  <c r="F127" i="5"/>
  <c r="F133" i="5"/>
  <c r="E118" i="5"/>
  <c r="L115" i="5"/>
  <c r="J115" i="5" s="1"/>
  <c r="D167" i="5"/>
  <c r="D164" i="5"/>
  <c r="K111" i="5"/>
  <c r="J111" i="5" s="1"/>
  <c r="J113" i="5"/>
  <c r="I111" i="5"/>
  <c r="F114" i="5"/>
  <c r="D165" i="5"/>
  <c r="D163" i="5"/>
  <c r="D160" i="5"/>
  <c r="D159" i="5"/>
  <c r="I106" i="5"/>
  <c r="G106" i="5"/>
  <c r="F109" i="5"/>
  <c r="F108" i="5"/>
  <c r="J101" i="5"/>
  <c r="D152" i="5"/>
  <c r="K99" i="5"/>
  <c r="J103" i="5"/>
  <c r="F99" i="5"/>
  <c r="D151" i="5"/>
  <c r="D149" i="5"/>
  <c r="O94" i="5"/>
  <c r="O90" i="5" s="1"/>
  <c r="O26" i="5" s="1"/>
  <c r="D146" i="5"/>
  <c r="D147" i="5"/>
  <c r="F95" i="5"/>
  <c r="D143" i="5"/>
  <c r="D144" i="5"/>
  <c r="N91" i="5"/>
  <c r="N13" i="5" s="1"/>
  <c r="F93" i="5"/>
  <c r="E14" i="5"/>
  <c r="L134" i="5"/>
  <c r="F138" i="5"/>
  <c r="F137" i="5"/>
  <c r="J140" i="5"/>
  <c r="N134" i="5"/>
  <c r="H134" i="5"/>
  <c r="J138" i="5"/>
  <c r="P90" i="5"/>
  <c r="P26" i="5" s="1"/>
  <c r="J128" i="5"/>
  <c r="J131" i="5"/>
  <c r="F120" i="5"/>
  <c r="F123" i="5"/>
  <c r="F126" i="5"/>
  <c r="F129" i="5"/>
  <c r="F132" i="5"/>
  <c r="J121" i="5"/>
  <c r="J120" i="5"/>
  <c r="J123" i="5"/>
  <c r="J126" i="5"/>
  <c r="J129" i="5"/>
  <c r="J132" i="5"/>
  <c r="F124" i="5"/>
  <c r="F130" i="5"/>
  <c r="F106" i="5"/>
  <c r="J108" i="5"/>
  <c r="E106" i="5"/>
  <c r="E90" i="5" s="1"/>
  <c r="E26" i="5" s="1"/>
  <c r="J109" i="5"/>
  <c r="F97" i="5"/>
  <c r="G91" i="5"/>
  <c r="P13" i="5"/>
  <c r="L28" i="5"/>
  <c r="L91" i="5"/>
  <c r="D88" i="5"/>
  <c r="D84" i="5"/>
  <c r="D87" i="5"/>
  <c r="D67" i="5"/>
  <c r="D78" i="5"/>
  <c r="D73" i="5"/>
  <c r="D79" i="5"/>
  <c r="D69" i="5"/>
  <c r="D75" i="5"/>
  <c r="F66" i="5"/>
  <c r="D66" i="5" s="1"/>
  <c r="D59" i="5"/>
  <c r="D62" i="5"/>
  <c r="L29" i="5"/>
  <c r="L25" i="5" s="1"/>
  <c r="D60" i="5"/>
  <c r="D58" i="5"/>
  <c r="D61" i="5"/>
  <c r="F57" i="5"/>
  <c r="D57" i="5" s="1"/>
  <c r="D55" i="5"/>
  <c r="M29" i="5"/>
  <c r="M25" i="5" s="1"/>
  <c r="D54" i="5"/>
  <c r="F52" i="5"/>
  <c r="D52" i="5" s="1"/>
  <c r="D20" i="5" s="1"/>
  <c r="D51" i="5"/>
  <c r="D49" i="5"/>
  <c r="D18" i="5" s="1"/>
  <c r="D43" i="5"/>
  <c r="D44" i="5"/>
  <c r="D41" i="5"/>
  <c r="F40" i="5"/>
  <c r="D40" i="5" s="1"/>
  <c r="H29" i="5"/>
  <c r="H25" i="5" s="1"/>
  <c r="D38" i="5"/>
  <c r="D39" i="5"/>
  <c r="D34" i="4"/>
  <c r="J45" i="5"/>
  <c r="D45" i="5" s="1"/>
  <c r="D16" i="5" s="1"/>
  <c r="J97" i="5"/>
  <c r="M13" i="5"/>
  <c r="P29" i="5"/>
  <c r="D76" i="5"/>
  <c r="D85" i="5"/>
  <c r="D22" i="5" s="1"/>
  <c r="D90" i="5"/>
  <c r="F92" i="5"/>
  <c r="F14" i="5" s="1"/>
  <c r="G14" i="5"/>
  <c r="J102" i="5"/>
  <c r="I118" i="5"/>
  <c r="F118" i="5" s="1"/>
  <c r="M28" i="5"/>
  <c r="I29" i="5"/>
  <c r="I28" i="5"/>
  <c r="I12" i="5"/>
  <c r="E15" i="5"/>
  <c r="E29" i="5"/>
  <c r="G13" i="5"/>
  <c r="F91" i="5"/>
  <c r="F13" i="5" s="1"/>
  <c r="G94" i="5"/>
  <c r="F96" i="5"/>
  <c r="J107" i="5"/>
  <c r="F139" i="5"/>
  <c r="G134" i="5"/>
  <c r="D42" i="5"/>
  <c r="D63" i="5"/>
  <c r="D70" i="5"/>
  <c r="D82" i="5"/>
  <c r="J105" i="5"/>
  <c r="K106" i="5"/>
  <c r="E36" i="9"/>
  <c r="E35" i="9" s="1"/>
  <c r="K15" i="5"/>
  <c r="J37" i="5"/>
  <c r="J15" i="5" s="1"/>
  <c r="K29" i="5"/>
  <c r="J139" i="5"/>
  <c r="M134" i="5"/>
  <c r="J134" i="5" s="1"/>
  <c r="J34" i="5"/>
  <c r="D34" i="5" s="1"/>
  <c r="D13" i="5" s="1"/>
  <c r="D35" i="5"/>
  <c r="D14" i="5" s="1"/>
  <c r="O29" i="5"/>
  <c r="D56" i="5"/>
  <c r="D68" i="5"/>
  <c r="D80" i="5"/>
  <c r="J92" i="5"/>
  <c r="J14" i="5" s="1"/>
  <c r="N94" i="5"/>
  <c r="N90" i="5" s="1"/>
  <c r="N26" i="5" s="1"/>
  <c r="J98" i="5"/>
  <c r="L99" i="5"/>
  <c r="J99" i="5" s="1"/>
  <c r="J104" i="5"/>
  <c r="M61" i="7"/>
  <c r="M17" i="7"/>
  <c r="J63" i="7"/>
  <c r="E28" i="5"/>
  <c r="J94" i="5"/>
  <c r="J95" i="5"/>
  <c r="F119" i="5"/>
  <c r="F122" i="5"/>
  <c r="F125" i="5"/>
  <c r="F128" i="5"/>
  <c r="F131" i="5"/>
  <c r="F135" i="5"/>
  <c r="D156" i="5"/>
  <c r="D172" i="5"/>
  <c r="D184" i="5"/>
  <c r="M18" i="7"/>
  <c r="J18" i="7" s="1"/>
  <c r="J64" i="7"/>
  <c r="D43" i="11"/>
  <c r="E33" i="11"/>
  <c r="F140" i="5"/>
  <c r="D154" i="5"/>
  <c r="D170" i="5"/>
  <c r="D182" i="5"/>
  <c r="J16" i="7"/>
  <c r="K15" i="7"/>
  <c r="E29" i="7"/>
  <c r="D52" i="7"/>
  <c r="F64" i="7"/>
  <c r="G18" i="7"/>
  <c r="F18" i="7" s="1"/>
  <c r="H28" i="5"/>
  <c r="F28" i="5" s="1"/>
  <c r="N28" i="5"/>
  <c r="F63" i="7"/>
  <c r="G61" i="7"/>
  <c r="J76" i="7"/>
  <c r="K75" i="7"/>
  <c r="J75" i="7" s="1"/>
  <c r="K30" i="7"/>
  <c r="F78" i="7"/>
  <c r="H75" i="7"/>
  <c r="F75" i="7" s="1"/>
  <c r="J110" i="11"/>
  <c r="K108" i="11"/>
  <c r="J108" i="11" s="1"/>
  <c r="H114" i="11"/>
  <c r="H30" i="11"/>
  <c r="H29" i="11" s="1"/>
  <c r="N114" i="11"/>
  <c r="N30" i="11"/>
  <c r="N29" i="11" s="1"/>
  <c r="E27" i="9"/>
  <c r="G111" i="5"/>
  <c r="F111" i="5" s="1"/>
  <c r="H11" i="7"/>
  <c r="M33" i="7"/>
  <c r="J71" i="11"/>
  <c r="K25" i="11"/>
  <c r="J96" i="5"/>
  <c r="K118" i="5"/>
  <c r="J118" i="5" s="1"/>
  <c r="D186" i="5"/>
  <c r="J60" i="7"/>
  <c r="K14" i="7"/>
  <c r="J14" i="7" s="1"/>
  <c r="K23" i="7"/>
  <c r="G97" i="7"/>
  <c r="F98" i="7"/>
  <c r="G12" i="7"/>
  <c r="F101" i="7"/>
  <c r="I23" i="7"/>
  <c r="O29" i="7"/>
  <c r="E66" i="7"/>
  <c r="E21" i="7"/>
  <c r="F70" i="7"/>
  <c r="G24" i="7"/>
  <c r="J102" i="7"/>
  <c r="K101" i="7"/>
  <c r="N114" i="7"/>
  <c r="N30" i="7"/>
  <c r="N29" i="7" s="1"/>
  <c r="E25" i="10"/>
  <c r="E61" i="10" s="1"/>
  <c r="E27" i="10"/>
  <c r="K26" i="11"/>
  <c r="J26" i="11" s="1"/>
  <c r="E106" i="11"/>
  <c r="E21" i="11"/>
  <c r="L106" i="11"/>
  <c r="L96" i="11" s="1"/>
  <c r="L21" i="11"/>
  <c r="L20" i="11" s="1"/>
  <c r="F25" i="7"/>
  <c r="D25" i="7" s="1"/>
  <c r="E28" i="7"/>
  <c r="F32" i="7"/>
  <c r="J34" i="7"/>
  <c r="K33" i="7"/>
  <c r="D47" i="7"/>
  <c r="F59" i="7"/>
  <c r="G13" i="7"/>
  <c r="F13" i="7" s="1"/>
  <c r="G57" i="7"/>
  <c r="M13" i="7"/>
  <c r="M11" i="7" s="1"/>
  <c r="M57" i="7"/>
  <c r="P15" i="7"/>
  <c r="F65" i="7"/>
  <c r="G19" i="7"/>
  <c r="H69" i="7"/>
  <c r="H24" i="7"/>
  <c r="H23" i="7" s="1"/>
  <c r="F100" i="7"/>
  <c r="I14" i="7"/>
  <c r="I11" i="7" s="1"/>
  <c r="L101" i="7"/>
  <c r="H114" i="7"/>
  <c r="H96" i="7" s="1"/>
  <c r="H134" i="7" s="1"/>
  <c r="H238" i="5" s="1"/>
  <c r="H200" i="5" s="1"/>
  <c r="H30" i="7"/>
  <c r="P114" i="7"/>
  <c r="P96" i="7" s="1"/>
  <c r="P134" i="7" s="1"/>
  <c r="P238" i="5" s="1"/>
  <c r="P200" i="5" s="1"/>
  <c r="E15" i="7"/>
  <c r="N15" i="7"/>
  <c r="J22" i="7"/>
  <c r="E23" i="7"/>
  <c r="O23" i="7"/>
  <c r="L26" i="7"/>
  <c r="G33" i="7"/>
  <c r="F34" i="7"/>
  <c r="J49" i="7"/>
  <c r="D49" i="7" s="1"/>
  <c r="F62" i="7"/>
  <c r="G16" i="7"/>
  <c r="J65" i="7"/>
  <c r="J67" i="7"/>
  <c r="K21" i="7"/>
  <c r="O97" i="7"/>
  <c r="O96" i="7" s="1"/>
  <c r="O134" i="7" s="1"/>
  <c r="O238" i="5" s="1"/>
  <c r="O200" i="5" s="1"/>
  <c r="D34" i="11"/>
  <c r="H33" i="7"/>
  <c r="E33" i="7"/>
  <c r="D56" i="7"/>
  <c r="P56" i="7"/>
  <c r="K57" i="7"/>
  <c r="E57" i="7"/>
  <c r="E14" i="7"/>
  <c r="F69" i="7"/>
  <c r="J70" i="7"/>
  <c r="M24" i="7"/>
  <c r="M23" i="7" s="1"/>
  <c r="M96" i="7"/>
  <c r="M134" i="7" s="1"/>
  <c r="M238" i="5" s="1"/>
  <c r="M200" i="5" s="1"/>
  <c r="J112" i="7"/>
  <c r="K111" i="7"/>
  <c r="J111" i="7" s="1"/>
  <c r="K27" i="7"/>
  <c r="P21" i="7"/>
  <c r="P20" i="7" s="1"/>
  <c r="O22" i="7"/>
  <c r="O20" i="7" s="1"/>
  <c r="K32" i="7"/>
  <c r="J32" i="7" s="1"/>
  <c r="D34" i="7"/>
  <c r="D54" i="7"/>
  <c r="N66" i="7"/>
  <c r="N56" i="7" s="1"/>
  <c r="F112" i="7"/>
  <c r="F116" i="7"/>
  <c r="E32" i="8"/>
  <c r="E27" i="8" s="1"/>
  <c r="E41" i="8" s="1"/>
  <c r="N57" i="11"/>
  <c r="G21" i="11"/>
  <c r="F67" i="11"/>
  <c r="J30" i="11"/>
  <c r="K29" i="11"/>
  <c r="D83" i="11"/>
  <c r="D95" i="11"/>
  <c r="F114" i="11"/>
  <c r="J46" i="7"/>
  <c r="D46" i="7" s="1"/>
  <c r="J68" i="7"/>
  <c r="K69" i="7"/>
  <c r="J69" i="7" s="1"/>
  <c r="E75" i="7"/>
  <c r="F76" i="7"/>
  <c r="L97" i="7"/>
  <c r="J103" i="7"/>
  <c r="N111" i="7"/>
  <c r="F115" i="7"/>
  <c r="H12" i="11"/>
  <c r="H21" i="11"/>
  <c r="H66" i="11"/>
  <c r="M96" i="11"/>
  <c r="J107" i="11"/>
  <c r="K21" i="11"/>
  <c r="D96" i="11"/>
  <c r="P96" i="11"/>
  <c r="F115" i="11"/>
  <c r="K33" i="11"/>
  <c r="M16" i="11"/>
  <c r="M15" i="11" s="1"/>
  <c r="M61" i="11"/>
  <c r="J61" i="11" s="1"/>
  <c r="H61" i="11"/>
  <c r="H17" i="11"/>
  <c r="H15" i="11" s="1"/>
  <c r="O61" i="11"/>
  <c r="O17" i="11"/>
  <c r="J70" i="11"/>
  <c r="K24" i="11"/>
  <c r="K69" i="11"/>
  <c r="E25" i="11"/>
  <c r="E69" i="11"/>
  <c r="E56" i="11" s="1"/>
  <c r="L69" i="11"/>
  <c r="L25" i="11"/>
  <c r="L23" i="11" s="1"/>
  <c r="G17" i="11"/>
  <c r="F103" i="11"/>
  <c r="H21" i="7"/>
  <c r="P31" i="7"/>
  <c r="P29" i="7" s="1"/>
  <c r="F38" i="7"/>
  <c r="D38" i="7" s="1"/>
  <c r="F60" i="7"/>
  <c r="J100" i="7"/>
  <c r="F113" i="7"/>
  <c r="L11" i="11"/>
  <c r="I57" i="11"/>
  <c r="I56" i="11" s="1"/>
  <c r="O57" i="11"/>
  <c r="P57" i="11"/>
  <c r="P56" i="11" s="1"/>
  <c r="P13" i="11"/>
  <c r="P11" i="11" s="1"/>
  <c r="F62" i="11"/>
  <c r="G16" i="11"/>
  <c r="G61" i="11"/>
  <c r="F61" i="11" s="1"/>
  <c r="N61" i="11"/>
  <c r="N16" i="11"/>
  <c r="G66" i="11"/>
  <c r="F66" i="11" s="1"/>
  <c r="F68" i="11"/>
  <c r="H22" i="11"/>
  <c r="F98" i="11"/>
  <c r="G97" i="11"/>
  <c r="G12" i="11"/>
  <c r="N96" i="11"/>
  <c r="G101" i="11"/>
  <c r="F101" i="11" s="1"/>
  <c r="H33" i="11"/>
  <c r="D52" i="11"/>
  <c r="F59" i="11"/>
  <c r="H14" i="11"/>
  <c r="F14" i="11" s="1"/>
  <c r="D14" i="11" s="1"/>
  <c r="J62" i="11"/>
  <c r="J65" i="11"/>
  <c r="J66" i="11"/>
  <c r="J102" i="11"/>
  <c r="F117" i="11"/>
  <c r="K15" i="11"/>
  <c r="G29" i="11"/>
  <c r="I33" i="11"/>
  <c r="O33" i="11"/>
  <c r="F52" i="11"/>
  <c r="F58" i="11"/>
  <c r="F63" i="11"/>
  <c r="F22" i="11"/>
  <c r="D22" i="11" s="1"/>
  <c r="J31" i="11"/>
  <c r="D85" i="11"/>
  <c r="J97" i="11"/>
  <c r="J100" i="11"/>
  <c r="I111" i="11"/>
  <c r="O111" i="11"/>
  <c r="O96" i="11" s="1"/>
  <c r="F116" i="11"/>
  <c r="J12" i="11"/>
  <c r="K11" i="11"/>
  <c r="G18" i="11"/>
  <c r="F18" i="11" s="1"/>
  <c r="I20" i="11"/>
  <c r="L29" i="11"/>
  <c r="J38" i="11"/>
  <c r="J33" i="11" s="1"/>
  <c r="F46" i="11"/>
  <c r="F33" i="11" s="1"/>
  <c r="J52" i="11"/>
  <c r="D53" i="11"/>
  <c r="J63" i="11"/>
  <c r="J68" i="11"/>
  <c r="E24" i="11"/>
  <c r="F76" i="11"/>
  <c r="I32" i="11"/>
  <c r="F32" i="11" s="1"/>
  <c r="O32" i="11"/>
  <c r="D91" i="11"/>
  <c r="F100" i="11"/>
  <c r="J104" i="11"/>
  <c r="F112" i="11"/>
  <c r="E11" i="11"/>
  <c r="D38" i="11"/>
  <c r="F75" i="11"/>
  <c r="I31" i="11"/>
  <c r="O31" i="11"/>
  <c r="G33" i="11"/>
  <c r="F94" i="5" l="1"/>
  <c r="H90" i="5"/>
  <c r="H26" i="5" s="1"/>
  <c r="E63" i="10"/>
  <c r="M10" i="11"/>
  <c r="D17" i="6" s="1"/>
  <c r="D32" i="11"/>
  <c r="L15" i="11"/>
  <c r="J101" i="11"/>
  <c r="J96" i="11" s="1"/>
  <c r="F108" i="11"/>
  <c r="D19" i="11"/>
  <c r="F27" i="11"/>
  <c r="I96" i="11"/>
  <c r="D28" i="11"/>
  <c r="E26" i="11"/>
  <c r="E96" i="11"/>
  <c r="P23" i="11"/>
  <c r="N134" i="11"/>
  <c r="I26" i="11"/>
  <c r="F26" i="11" s="1"/>
  <c r="D26" i="11" s="1"/>
  <c r="J27" i="11"/>
  <c r="F23" i="11"/>
  <c r="J106" i="11"/>
  <c r="H96" i="11"/>
  <c r="H134" i="11" s="1"/>
  <c r="N15" i="11"/>
  <c r="N10" i="11" s="1"/>
  <c r="D18" i="6" s="1"/>
  <c r="I134" i="11"/>
  <c r="K96" i="11"/>
  <c r="K134" i="11" s="1"/>
  <c r="D18" i="11"/>
  <c r="P134" i="11"/>
  <c r="J17" i="11"/>
  <c r="O134" i="11"/>
  <c r="O15" i="11"/>
  <c r="L134" i="11"/>
  <c r="E134" i="11"/>
  <c r="L56" i="11"/>
  <c r="M56" i="11"/>
  <c r="H11" i="11"/>
  <c r="F57" i="11"/>
  <c r="D27" i="11"/>
  <c r="P10" i="11"/>
  <c r="D33" i="6" s="1"/>
  <c r="G56" i="11"/>
  <c r="H56" i="11"/>
  <c r="F56" i="11"/>
  <c r="J15" i="11"/>
  <c r="D32" i="7"/>
  <c r="F19" i="7"/>
  <c r="D28" i="7"/>
  <c r="F14" i="7"/>
  <c r="I96" i="7"/>
  <c r="I134" i="7" s="1"/>
  <c r="I238" i="5" s="1"/>
  <c r="I200" i="5" s="1"/>
  <c r="E134" i="7"/>
  <c r="E238" i="5" s="1"/>
  <c r="E200" i="5" s="1"/>
  <c r="N96" i="7"/>
  <c r="N134" i="7" s="1"/>
  <c r="N238" i="5" s="1"/>
  <c r="N200" i="5" s="1"/>
  <c r="J13" i="7"/>
  <c r="K11" i="7"/>
  <c r="J24" i="7"/>
  <c r="J61" i="7"/>
  <c r="D22" i="7"/>
  <c r="D19" i="7"/>
  <c r="D13" i="7"/>
  <c r="F61" i="7"/>
  <c r="D14" i="7"/>
  <c r="H56" i="7"/>
  <c r="E26" i="7"/>
  <c r="N10" i="7"/>
  <c r="D41" i="6" s="1"/>
  <c r="L10" i="7"/>
  <c r="D39" i="6" s="1"/>
  <c r="M56" i="7"/>
  <c r="I10" i="7"/>
  <c r="O10" i="7"/>
  <c r="D55" i="6" s="1"/>
  <c r="J28" i="5"/>
  <c r="M90" i="5"/>
  <c r="M26" i="5" s="1"/>
  <c r="F134" i="5"/>
  <c r="L90" i="5"/>
  <c r="L26" i="5" s="1"/>
  <c r="J91" i="5"/>
  <c r="J13" i="5" s="1"/>
  <c r="E57" i="8" s="1"/>
  <c r="E56" i="8" s="1"/>
  <c r="L13" i="5"/>
  <c r="P10" i="7"/>
  <c r="D56" i="6" s="1"/>
  <c r="G56" i="7"/>
  <c r="F57" i="7"/>
  <c r="F56" i="7" s="1"/>
  <c r="I29" i="11"/>
  <c r="F31" i="11"/>
  <c r="D31" i="11" s="1"/>
  <c r="L96" i="7"/>
  <c r="L134" i="7" s="1"/>
  <c r="L238" i="5" s="1"/>
  <c r="L200" i="5" s="1"/>
  <c r="J97" i="7"/>
  <c r="J29" i="11"/>
  <c r="D29" i="11" s="1"/>
  <c r="D46" i="11"/>
  <c r="F24" i="7"/>
  <c r="D24" i="7" s="1"/>
  <c r="G23" i="7"/>
  <c r="F23" i="7" s="1"/>
  <c r="D23" i="7" s="1"/>
  <c r="G96" i="7"/>
  <c r="G134" i="7" s="1"/>
  <c r="F97" i="7"/>
  <c r="D31" i="7"/>
  <c r="E23" i="11"/>
  <c r="L10" i="11"/>
  <c r="D16" i="6" s="1"/>
  <c r="F21" i="7"/>
  <c r="H20" i="7"/>
  <c r="F20" i="7" s="1"/>
  <c r="M134" i="11"/>
  <c r="J134" i="11" s="1"/>
  <c r="F114" i="7"/>
  <c r="J21" i="7"/>
  <c r="K20" i="7"/>
  <c r="J20" i="7" s="1"/>
  <c r="F33" i="7"/>
  <c r="J33" i="7"/>
  <c r="E20" i="11"/>
  <c r="J23" i="7"/>
  <c r="D18" i="7"/>
  <c r="D28" i="5"/>
  <c r="G90" i="5"/>
  <c r="H29" i="7"/>
  <c r="F29" i="7" s="1"/>
  <c r="F30" i="7"/>
  <c r="E20" i="7"/>
  <c r="D33" i="11"/>
  <c r="P25" i="5"/>
  <c r="O56" i="11"/>
  <c r="J16" i="11"/>
  <c r="K29" i="7"/>
  <c r="J29" i="7" s="1"/>
  <c r="J30" i="7"/>
  <c r="F111" i="11"/>
  <c r="F29" i="11"/>
  <c r="F12" i="11"/>
  <c r="D12" i="11" s="1"/>
  <c r="G11" i="11"/>
  <c r="F17" i="11"/>
  <c r="D17" i="11" s="1"/>
  <c r="J69" i="11"/>
  <c r="J56" i="11" s="1"/>
  <c r="K56" i="11"/>
  <c r="D13" i="11"/>
  <c r="E56" i="7"/>
  <c r="F16" i="7"/>
  <c r="D16" i="7" s="1"/>
  <c r="G15" i="7"/>
  <c r="F15" i="7" s="1"/>
  <c r="J101" i="7"/>
  <c r="K96" i="7"/>
  <c r="K134" i="7" s="1"/>
  <c r="G11" i="7"/>
  <c r="F12" i="7"/>
  <c r="D12" i="7" s="1"/>
  <c r="I90" i="5"/>
  <c r="I26" i="5" s="1"/>
  <c r="E25" i="5"/>
  <c r="I25" i="5"/>
  <c r="F29" i="5"/>
  <c r="J27" i="7"/>
  <c r="D27" i="7" s="1"/>
  <c r="K26" i="7"/>
  <c r="J26" i="7" s="1"/>
  <c r="O25" i="5"/>
  <c r="J11" i="7"/>
  <c r="G20" i="11"/>
  <c r="F21" i="11"/>
  <c r="J17" i="7"/>
  <c r="D17" i="7" s="1"/>
  <c r="M15" i="7"/>
  <c r="J15" i="7" s="1"/>
  <c r="O29" i="11"/>
  <c r="O10" i="11" s="1"/>
  <c r="D32" i="6" s="1"/>
  <c r="J11" i="11"/>
  <c r="F30" i="11"/>
  <c r="D30" i="11" s="1"/>
  <c r="F97" i="11"/>
  <c r="G96" i="11"/>
  <c r="G134" i="11" s="1"/>
  <c r="F16" i="11"/>
  <c r="G15" i="11"/>
  <c r="F15" i="11" s="1"/>
  <c r="J24" i="11"/>
  <c r="D24" i="11" s="1"/>
  <c r="K23" i="11"/>
  <c r="J23" i="11" s="1"/>
  <c r="J21" i="11"/>
  <c r="K20" i="11"/>
  <c r="J20" i="11" s="1"/>
  <c r="H20" i="11"/>
  <c r="N56" i="11"/>
  <c r="K56" i="7"/>
  <c r="J57" i="7"/>
  <c r="J56" i="7" s="1"/>
  <c r="E11" i="7"/>
  <c r="J25" i="11"/>
  <c r="D25" i="11" s="1"/>
  <c r="D29" i="7"/>
  <c r="K25" i="5"/>
  <c r="J29" i="5"/>
  <c r="J106" i="5"/>
  <c r="D37" i="5"/>
  <c r="D15" i="5" s="1"/>
  <c r="K90" i="5"/>
  <c r="I10" i="11" l="1"/>
  <c r="F134" i="11"/>
  <c r="D134" i="11" s="1"/>
  <c r="H10" i="11"/>
  <c r="D15" i="11"/>
  <c r="D31" i="6"/>
  <c r="E10" i="11"/>
  <c r="D19" i="6" s="1"/>
  <c r="D21" i="11"/>
  <c r="D30" i="7"/>
  <c r="D26" i="7"/>
  <c r="D54" i="6"/>
  <c r="D33" i="7"/>
  <c r="D21" i="7"/>
  <c r="D15" i="7"/>
  <c r="K10" i="7"/>
  <c r="D38" i="6" s="1"/>
  <c r="F90" i="5"/>
  <c r="G26" i="5"/>
  <c r="F25" i="5"/>
  <c r="J10" i="7"/>
  <c r="D37" i="6" s="1"/>
  <c r="M10" i="7"/>
  <c r="D40" i="6" s="1"/>
  <c r="F134" i="7"/>
  <c r="G238" i="5"/>
  <c r="J96" i="7"/>
  <c r="K10" i="11"/>
  <c r="D15" i="6" s="1"/>
  <c r="H10" i="7"/>
  <c r="J10" i="11"/>
  <c r="D14" i="6" s="1"/>
  <c r="D20" i="7"/>
  <c r="J90" i="5"/>
  <c r="K26" i="5"/>
  <c r="J26" i="5" s="1"/>
  <c r="D16" i="11"/>
  <c r="F11" i="11"/>
  <c r="G10" i="11"/>
  <c r="D23" i="11"/>
  <c r="J25" i="5"/>
  <c r="E10" i="7"/>
  <c r="D42" i="6" s="1"/>
  <c r="F11" i="7"/>
  <c r="F10" i="7" s="1"/>
  <c r="D36" i="6" s="1"/>
  <c r="G10" i="7"/>
  <c r="F96" i="11"/>
  <c r="F20" i="11"/>
  <c r="D20" i="11" s="1"/>
  <c r="D29" i="5"/>
  <c r="D23" i="5" s="1"/>
  <c r="K238" i="5"/>
  <c r="J134" i="7"/>
  <c r="F96" i="7"/>
  <c r="D134" i="7" l="1"/>
  <c r="F238" i="5"/>
  <c r="G200" i="5"/>
  <c r="F200" i="5" s="1"/>
  <c r="D25" i="5"/>
  <c r="F26" i="5"/>
  <c r="D26" i="5" s="1"/>
  <c r="K200" i="5"/>
  <c r="J200" i="5" s="1"/>
  <c r="J238" i="5"/>
  <c r="D11" i="7"/>
  <c r="D10" i="7" s="1"/>
  <c r="D35" i="6"/>
  <c r="D53" i="6" s="1"/>
  <c r="D43" i="6" s="1"/>
  <c r="F10" i="11"/>
  <c r="D13" i="6" s="1"/>
  <c r="D12" i="6" s="1"/>
  <c r="D30" i="6" s="1"/>
  <c r="D20" i="6" s="1"/>
  <c r="D11" i="11"/>
  <c r="D10" i="11" s="1"/>
  <c r="N237" i="5" l="1"/>
  <c r="L237" i="5"/>
  <c r="H237" i="5"/>
  <c r="P237" i="5"/>
  <c r="E237" i="5"/>
  <c r="M237" i="5"/>
  <c r="O237" i="5"/>
  <c r="I237" i="5"/>
  <c r="G237" i="5"/>
  <c r="D238" i="5"/>
  <c r="K237" i="5"/>
  <c r="O212" i="5" l="1"/>
  <c r="O211" i="5"/>
  <c r="O235" i="5"/>
  <c r="O234" i="5"/>
  <c r="O227" i="5"/>
  <c r="O224" i="5"/>
  <c r="O221" i="5"/>
  <c r="O218" i="5"/>
  <c r="O215" i="5"/>
  <c r="O231" i="5"/>
  <c r="O209" i="5"/>
  <c r="O205" i="5"/>
  <c r="O202" i="5"/>
  <c r="O229" i="5"/>
  <c r="O226" i="5"/>
  <c r="O223" i="5"/>
  <c r="O220" i="5"/>
  <c r="O217" i="5"/>
  <c r="O214" i="5"/>
  <c r="O191" i="5"/>
  <c r="O190" i="5"/>
  <c r="O233" i="5"/>
  <c r="O208" i="5"/>
  <c r="O204" i="5"/>
  <c r="O188" i="5"/>
  <c r="O187" i="5" s="1"/>
  <c r="O225" i="5"/>
  <c r="O216" i="5"/>
  <c r="O203" i="5"/>
  <c r="O232" i="5"/>
  <c r="O222" i="5"/>
  <c r="O193" i="5"/>
  <c r="O192" i="5" s="1"/>
  <c r="O195" i="5"/>
  <c r="O228" i="5"/>
  <c r="O198" i="5"/>
  <c r="O18" i="5" s="1"/>
  <c r="O219" i="5"/>
  <c r="O199" i="5"/>
  <c r="O197" i="5"/>
  <c r="O207" i="5"/>
  <c r="O196" i="5"/>
  <c r="N229" i="5"/>
  <c r="N228" i="5"/>
  <c r="N227" i="5"/>
  <c r="N226" i="5"/>
  <c r="N225" i="5"/>
  <c r="N224" i="5"/>
  <c r="N223" i="5"/>
  <c r="N222" i="5"/>
  <c r="N221" i="5"/>
  <c r="N220" i="5"/>
  <c r="N219" i="5"/>
  <c r="N218" i="5"/>
  <c r="N217" i="5"/>
  <c r="N216" i="5"/>
  <c r="N215" i="5"/>
  <c r="N214" i="5"/>
  <c r="N233" i="5"/>
  <c r="N235" i="5"/>
  <c r="N212" i="5"/>
  <c r="N232" i="5"/>
  <c r="N207" i="5"/>
  <c r="N203" i="5"/>
  <c r="N193" i="5"/>
  <c r="N192" i="5" s="1"/>
  <c r="N211" i="5"/>
  <c r="N191" i="5"/>
  <c r="N190" i="5"/>
  <c r="N202" i="5"/>
  <c r="N188" i="5"/>
  <c r="N187" i="5" s="1"/>
  <c r="N234" i="5"/>
  <c r="N204" i="5"/>
  <c r="N208" i="5"/>
  <c r="N199" i="5"/>
  <c r="N198" i="5"/>
  <c r="N18" i="5" s="1"/>
  <c r="N197" i="5"/>
  <c r="N196" i="5"/>
  <c r="N195" i="5"/>
  <c r="N231" i="5"/>
  <c r="N209" i="5"/>
  <c r="N205" i="5"/>
  <c r="M235" i="5"/>
  <c r="M234" i="5"/>
  <c r="M233" i="5"/>
  <c r="M232" i="5"/>
  <c r="M231" i="5"/>
  <c r="M211" i="5"/>
  <c r="M227" i="5"/>
  <c r="M224" i="5"/>
  <c r="M221" i="5"/>
  <c r="M218" i="5"/>
  <c r="M215" i="5"/>
  <c r="M208" i="5"/>
  <c r="M204" i="5"/>
  <c r="M188" i="5"/>
  <c r="M187" i="5" s="1"/>
  <c r="M199" i="5"/>
  <c r="M198" i="5"/>
  <c r="M18" i="5" s="1"/>
  <c r="M197" i="5"/>
  <c r="M196" i="5"/>
  <c r="M195" i="5"/>
  <c r="M229" i="5"/>
  <c r="M226" i="5"/>
  <c r="M223" i="5"/>
  <c r="M220" i="5"/>
  <c r="M217" i="5"/>
  <c r="M214" i="5"/>
  <c r="M207" i="5"/>
  <c r="M203" i="5"/>
  <c r="M193" i="5"/>
  <c r="M192" i="5" s="1"/>
  <c r="M222" i="5"/>
  <c r="M209" i="5"/>
  <c r="M191" i="5"/>
  <c r="M190" i="5"/>
  <c r="M202" i="5"/>
  <c r="M225" i="5"/>
  <c r="M216" i="5"/>
  <c r="M228" i="5"/>
  <c r="M219" i="5"/>
  <c r="M212" i="5"/>
  <c r="M205" i="5"/>
  <c r="K205" i="5"/>
  <c r="K204" i="5"/>
  <c r="K203" i="5"/>
  <c r="K202" i="5"/>
  <c r="K232" i="5"/>
  <c r="J237" i="5"/>
  <c r="K229" i="5"/>
  <c r="K226" i="5"/>
  <c r="K223" i="5"/>
  <c r="K220" i="5"/>
  <c r="K217" i="5"/>
  <c r="K214" i="5"/>
  <c r="K207" i="5"/>
  <c r="K193" i="5"/>
  <c r="K231" i="5"/>
  <c r="K212" i="5"/>
  <c r="K234" i="5"/>
  <c r="K228" i="5"/>
  <c r="K225" i="5"/>
  <c r="K222" i="5"/>
  <c r="K219" i="5"/>
  <c r="K216" i="5"/>
  <c r="K209" i="5"/>
  <c r="K235" i="5"/>
  <c r="K224" i="5"/>
  <c r="K215" i="5"/>
  <c r="K208" i="5"/>
  <c r="K191" i="5"/>
  <c r="K190" i="5"/>
  <c r="K227" i="5"/>
  <c r="K218" i="5"/>
  <c r="K211" i="5"/>
  <c r="K188" i="5"/>
  <c r="K221" i="5"/>
  <c r="K233" i="5"/>
  <c r="K199" i="5"/>
  <c r="K198" i="5"/>
  <c r="K197" i="5"/>
  <c r="K196" i="5"/>
  <c r="K195" i="5"/>
  <c r="E205" i="5"/>
  <c r="E204" i="5"/>
  <c r="E203" i="5"/>
  <c r="E202" i="5"/>
  <c r="E229" i="5"/>
  <c r="E226" i="5"/>
  <c r="E223" i="5"/>
  <c r="E220" i="5"/>
  <c r="E217" i="5"/>
  <c r="E214" i="5"/>
  <c r="E235" i="5"/>
  <c r="E233" i="5"/>
  <c r="E211" i="5"/>
  <c r="E193" i="5"/>
  <c r="E192" i="5" s="1"/>
  <c r="E228" i="5"/>
  <c r="E225" i="5"/>
  <c r="E222" i="5"/>
  <c r="E219" i="5"/>
  <c r="E216" i="5"/>
  <c r="E209" i="5"/>
  <c r="E232" i="5"/>
  <c r="E224" i="5"/>
  <c r="E215" i="5"/>
  <c r="E212" i="5"/>
  <c r="E207" i="5"/>
  <c r="E231" i="5"/>
  <c r="E208" i="5"/>
  <c r="E199" i="5"/>
  <c r="E198" i="5"/>
  <c r="E18" i="5" s="1"/>
  <c r="E197" i="5"/>
  <c r="E196" i="5"/>
  <c r="E195" i="5"/>
  <c r="E234" i="5"/>
  <c r="E191" i="5"/>
  <c r="E190" i="5"/>
  <c r="E221" i="5"/>
  <c r="E188" i="5"/>
  <c r="E187" i="5" s="1"/>
  <c r="E218" i="5"/>
  <c r="E227" i="5"/>
  <c r="P209" i="5"/>
  <c r="P208" i="5"/>
  <c r="P207" i="5"/>
  <c r="P235" i="5"/>
  <c r="P231" i="5"/>
  <c r="P212" i="5"/>
  <c r="P228" i="5"/>
  <c r="P225" i="5"/>
  <c r="P222" i="5"/>
  <c r="P219" i="5"/>
  <c r="P216" i="5"/>
  <c r="P199" i="5"/>
  <c r="P198" i="5"/>
  <c r="P18" i="5" s="1"/>
  <c r="P197" i="5"/>
  <c r="P196" i="5"/>
  <c r="P195" i="5"/>
  <c r="P233" i="5"/>
  <c r="P211" i="5"/>
  <c r="P204" i="5"/>
  <c r="P188" i="5"/>
  <c r="P187" i="5" s="1"/>
  <c r="P227" i="5"/>
  <c r="P224" i="5"/>
  <c r="P221" i="5"/>
  <c r="P218" i="5"/>
  <c r="P215" i="5"/>
  <c r="P229" i="5"/>
  <c r="P220" i="5"/>
  <c r="P203" i="5"/>
  <c r="P234" i="5"/>
  <c r="P232" i="5"/>
  <c r="P223" i="5"/>
  <c r="P214" i="5"/>
  <c r="P205" i="5"/>
  <c r="P226" i="5"/>
  <c r="P217" i="5"/>
  <c r="P193" i="5"/>
  <c r="P192" i="5" s="1"/>
  <c r="P202" i="5"/>
  <c r="P191" i="5"/>
  <c r="P190" i="5"/>
  <c r="F237" i="5"/>
  <c r="G235" i="5"/>
  <c r="G234" i="5"/>
  <c r="G233" i="5"/>
  <c r="G232" i="5"/>
  <c r="G231" i="5"/>
  <c r="G227" i="5"/>
  <c r="G224" i="5"/>
  <c r="G221" i="5"/>
  <c r="G218" i="5"/>
  <c r="G215" i="5"/>
  <c r="G212" i="5"/>
  <c r="G188" i="5"/>
  <c r="G229" i="5"/>
  <c r="G226" i="5"/>
  <c r="G223" i="5"/>
  <c r="G220" i="5"/>
  <c r="G217" i="5"/>
  <c r="G214" i="5"/>
  <c r="G207" i="5"/>
  <c r="G203" i="5"/>
  <c r="G199" i="5"/>
  <c r="G198" i="5"/>
  <c r="G197" i="5"/>
  <c r="G196" i="5"/>
  <c r="G195" i="5"/>
  <c r="G211" i="5"/>
  <c r="G193" i="5"/>
  <c r="G205" i="5"/>
  <c r="G222" i="5"/>
  <c r="G208" i="5"/>
  <c r="G209" i="5"/>
  <c r="G228" i="5"/>
  <c r="G219" i="5"/>
  <c r="G204" i="5"/>
  <c r="G191" i="5"/>
  <c r="G190" i="5"/>
  <c r="G216" i="5"/>
  <c r="G225" i="5"/>
  <c r="G202" i="5"/>
  <c r="H229" i="5"/>
  <c r="H228" i="5"/>
  <c r="H227" i="5"/>
  <c r="H226" i="5"/>
  <c r="H225" i="5"/>
  <c r="H224" i="5"/>
  <c r="H223" i="5"/>
  <c r="H222" i="5"/>
  <c r="H221" i="5"/>
  <c r="H220" i="5"/>
  <c r="H219" i="5"/>
  <c r="H218" i="5"/>
  <c r="H217" i="5"/>
  <c r="H216" i="5"/>
  <c r="H215" i="5"/>
  <c r="H214" i="5"/>
  <c r="H212" i="5"/>
  <c r="H234" i="5"/>
  <c r="H231" i="5"/>
  <c r="H209" i="5"/>
  <c r="H205" i="5"/>
  <c r="H202" i="5"/>
  <c r="H211" i="5"/>
  <c r="H210" i="5" s="1"/>
  <c r="H193" i="5"/>
  <c r="H192" i="5" s="1"/>
  <c r="H235" i="5"/>
  <c r="H233" i="5"/>
  <c r="H208" i="5"/>
  <c r="H204" i="5"/>
  <c r="H191" i="5"/>
  <c r="H190" i="5"/>
  <c r="H207" i="5"/>
  <c r="H199" i="5"/>
  <c r="H198" i="5"/>
  <c r="H18" i="5" s="1"/>
  <c r="H197" i="5"/>
  <c r="H196" i="5"/>
  <c r="H195" i="5"/>
  <c r="H232" i="5"/>
  <c r="H203" i="5"/>
  <c r="H188" i="5"/>
  <c r="H187" i="5" s="1"/>
  <c r="I212" i="5"/>
  <c r="I211" i="5"/>
  <c r="I235" i="5"/>
  <c r="I234" i="5"/>
  <c r="I231" i="5"/>
  <c r="I228" i="5"/>
  <c r="I225" i="5"/>
  <c r="I222" i="5"/>
  <c r="I219" i="5"/>
  <c r="I216" i="5"/>
  <c r="I233" i="5"/>
  <c r="I208" i="5"/>
  <c r="I204" i="5"/>
  <c r="I191" i="5"/>
  <c r="I190" i="5"/>
  <c r="I227" i="5"/>
  <c r="I224" i="5"/>
  <c r="I221" i="5"/>
  <c r="I218" i="5"/>
  <c r="I215" i="5"/>
  <c r="I188" i="5"/>
  <c r="I187" i="5" s="1"/>
  <c r="I226" i="5"/>
  <c r="I217" i="5"/>
  <c r="I199" i="5"/>
  <c r="I198" i="5"/>
  <c r="I18" i="5" s="1"/>
  <c r="I197" i="5"/>
  <c r="I196" i="5"/>
  <c r="I195" i="5"/>
  <c r="I209" i="5"/>
  <c r="I229" i="5"/>
  <c r="I220" i="5"/>
  <c r="I202" i="5"/>
  <c r="I193" i="5"/>
  <c r="I192" i="5" s="1"/>
  <c r="I223" i="5"/>
  <c r="I214" i="5"/>
  <c r="I207" i="5"/>
  <c r="I205" i="5"/>
  <c r="I232" i="5"/>
  <c r="I203" i="5"/>
  <c r="L229" i="5"/>
  <c r="L226" i="5"/>
  <c r="L223" i="5"/>
  <c r="L220" i="5"/>
  <c r="L217" i="5"/>
  <c r="L214" i="5"/>
  <c r="L233" i="5"/>
  <c r="L211" i="5"/>
  <c r="L191" i="5"/>
  <c r="L190" i="5"/>
  <c r="L234" i="5"/>
  <c r="L228" i="5"/>
  <c r="L225" i="5"/>
  <c r="L222" i="5"/>
  <c r="L219" i="5"/>
  <c r="L216" i="5"/>
  <c r="L209" i="5"/>
  <c r="L205" i="5"/>
  <c r="L202" i="5"/>
  <c r="L232" i="5"/>
  <c r="L199" i="5"/>
  <c r="L198" i="5"/>
  <c r="L18" i="5" s="1"/>
  <c r="L197" i="5"/>
  <c r="L196" i="5"/>
  <c r="L195" i="5"/>
  <c r="L231" i="5"/>
  <c r="L193" i="5"/>
  <c r="L192" i="5" s="1"/>
  <c r="L227" i="5"/>
  <c r="L218" i="5"/>
  <c r="L188" i="5"/>
  <c r="L187" i="5" s="1"/>
  <c r="L203" i="5"/>
  <c r="L207" i="5"/>
  <c r="L235" i="5"/>
  <c r="L224" i="5"/>
  <c r="L215" i="5"/>
  <c r="L212" i="5"/>
  <c r="L208" i="5"/>
  <c r="L221" i="5"/>
  <c r="L204" i="5"/>
  <c r="I206" i="5" l="1"/>
  <c r="O189" i="5"/>
  <c r="I210" i="5"/>
  <c r="P210" i="5"/>
  <c r="D237" i="5"/>
  <c r="H206" i="5"/>
  <c r="M230" i="5"/>
  <c r="N189" i="5"/>
  <c r="L189" i="5"/>
  <c r="F225" i="5"/>
  <c r="F228" i="5"/>
  <c r="F203" i="5"/>
  <c r="F226" i="5"/>
  <c r="F221" i="5"/>
  <c r="F234" i="5"/>
  <c r="J222" i="5"/>
  <c r="J226" i="5"/>
  <c r="J204" i="5"/>
  <c r="F216" i="5"/>
  <c r="F209" i="5"/>
  <c r="F229" i="5"/>
  <c r="F224" i="5"/>
  <c r="F235" i="5"/>
  <c r="J225" i="5"/>
  <c r="J229" i="5"/>
  <c r="J205" i="5"/>
  <c r="J228" i="5"/>
  <c r="L210" i="5"/>
  <c r="M206" i="5"/>
  <c r="E189" i="5"/>
  <c r="J221" i="5"/>
  <c r="J212" i="5"/>
  <c r="J197" i="5"/>
  <c r="K192" i="5"/>
  <c r="J192" i="5" s="1"/>
  <c r="J193" i="5"/>
  <c r="H213" i="5"/>
  <c r="G194" i="5"/>
  <c r="F195" i="5"/>
  <c r="F17" i="5" s="1"/>
  <c r="G17" i="5"/>
  <c r="P230" i="5"/>
  <c r="E194" i="5"/>
  <c r="E16" i="5" s="1"/>
  <c r="E17" i="5"/>
  <c r="E230" i="5"/>
  <c r="J198" i="5"/>
  <c r="J18" i="5" s="1"/>
  <c r="K18" i="5"/>
  <c r="J224" i="5"/>
  <c r="J207" i="5"/>
  <c r="K206" i="5"/>
  <c r="N230" i="5"/>
  <c r="O230" i="5"/>
  <c r="L194" i="5"/>
  <c r="L16" i="5" s="1"/>
  <c r="L17" i="5"/>
  <c r="L201" i="5"/>
  <c r="L20" i="5" s="1"/>
  <c r="L21" i="5"/>
  <c r="I194" i="5"/>
  <c r="I16" i="5" s="1"/>
  <c r="I17" i="5"/>
  <c r="H230" i="5"/>
  <c r="F204" i="5"/>
  <c r="F205" i="5"/>
  <c r="F198" i="5"/>
  <c r="F18" i="5" s="1"/>
  <c r="G18" i="5"/>
  <c r="F220" i="5"/>
  <c r="F215" i="5"/>
  <c r="F232" i="5"/>
  <c r="P213" i="5"/>
  <c r="J195" i="5"/>
  <c r="J17" i="5" s="1"/>
  <c r="K194" i="5"/>
  <c r="K17" i="5"/>
  <c r="J191" i="5"/>
  <c r="J216" i="5"/>
  <c r="J220" i="5"/>
  <c r="K201" i="5"/>
  <c r="J202" i="5"/>
  <c r="J21" i="5" s="1"/>
  <c r="K21" i="5"/>
  <c r="M213" i="5"/>
  <c r="M194" i="5"/>
  <c r="M16" i="5" s="1"/>
  <c r="M17" i="5"/>
  <c r="N213" i="5"/>
  <c r="O213" i="5"/>
  <c r="O201" i="5"/>
  <c r="O20" i="5" s="1"/>
  <c r="O21" i="5"/>
  <c r="L19" i="5"/>
  <c r="L22" i="5"/>
  <c r="L213" i="5"/>
  <c r="I19" i="5"/>
  <c r="I22" i="5"/>
  <c r="I189" i="5"/>
  <c r="H194" i="5"/>
  <c r="H16" i="5" s="1"/>
  <c r="H17" i="5"/>
  <c r="H189" i="5"/>
  <c r="G201" i="5"/>
  <c r="F202" i="5"/>
  <c r="F21" i="5" s="1"/>
  <c r="G21" i="5"/>
  <c r="F219" i="5"/>
  <c r="G192" i="5"/>
  <c r="F192" i="5" s="1"/>
  <c r="F193" i="5"/>
  <c r="F199" i="5"/>
  <c r="F223" i="5"/>
  <c r="F218" i="5"/>
  <c r="F233" i="5"/>
  <c r="P201" i="5"/>
  <c r="P20" i="5" s="1"/>
  <c r="P21" i="5"/>
  <c r="J196" i="5"/>
  <c r="K19" i="5"/>
  <c r="K22" i="5"/>
  <c r="J188" i="5"/>
  <c r="J187" i="5" s="1"/>
  <c r="K187" i="5"/>
  <c r="J208" i="5"/>
  <c r="J219" i="5"/>
  <c r="J231" i="5"/>
  <c r="K230" i="5"/>
  <c r="J223" i="5"/>
  <c r="J203" i="5"/>
  <c r="M19" i="5"/>
  <c r="M22" i="5"/>
  <c r="M210" i="5"/>
  <c r="N201" i="5"/>
  <c r="N20" i="5" s="1"/>
  <c r="N21" i="5"/>
  <c r="N206" i="5"/>
  <c r="E213" i="5"/>
  <c r="H22" i="5"/>
  <c r="H19" i="5"/>
  <c r="E201" i="5"/>
  <c r="E20" i="5" s="1"/>
  <c r="E21" i="5"/>
  <c r="J215" i="5"/>
  <c r="H201" i="5"/>
  <c r="H20" i="5" s="1"/>
  <c r="H21" i="5"/>
  <c r="F207" i="5"/>
  <c r="G206" i="5"/>
  <c r="J218" i="5"/>
  <c r="F190" i="5"/>
  <c r="G189" i="5"/>
  <c r="F208" i="5"/>
  <c r="F196" i="5"/>
  <c r="G19" i="5"/>
  <c r="G22" i="5"/>
  <c r="F214" i="5"/>
  <c r="G213" i="5"/>
  <c r="G187" i="5"/>
  <c r="F188" i="5"/>
  <c r="F187" i="5" s="1"/>
  <c r="F227" i="5"/>
  <c r="P194" i="5"/>
  <c r="P16" i="5" s="1"/>
  <c r="P17" i="5"/>
  <c r="E19" i="5"/>
  <c r="E22" i="5"/>
  <c r="E206" i="5"/>
  <c r="J199" i="5"/>
  <c r="J227" i="5"/>
  <c r="J235" i="5"/>
  <c r="K213" i="5"/>
  <c r="J214" i="5"/>
  <c r="M201" i="5"/>
  <c r="M20" i="5" s="1"/>
  <c r="M21" i="5"/>
  <c r="N17" i="5"/>
  <c r="N194" i="5"/>
  <c r="N16" i="5" s="1"/>
  <c r="N210" i="5"/>
  <c r="O22" i="5"/>
  <c r="O19" i="5"/>
  <c r="L206" i="5"/>
  <c r="L230" i="5"/>
  <c r="I213" i="5"/>
  <c r="I230" i="5"/>
  <c r="F191" i="5"/>
  <c r="F222" i="5"/>
  <c r="F197" i="5"/>
  <c r="F217" i="5"/>
  <c r="F212" i="5"/>
  <c r="G230" i="5"/>
  <c r="F231" i="5"/>
  <c r="P189" i="5"/>
  <c r="P22" i="5"/>
  <c r="P19" i="5"/>
  <c r="P206" i="5"/>
  <c r="E210" i="5"/>
  <c r="J233" i="5"/>
  <c r="K189" i="5"/>
  <c r="J190" i="5"/>
  <c r="J209" i="5"/>
  <c r="J234" i="5"/>
  <c r="J217" i="5"/>
  <c r="J232" i="5"/>
  <c r="M189" i="5"/>
  <c r="N19" i="5"/>
  <c r="N22" i="5"/>
  <c r="O206" i="5"/>
  <c r="O17" i="5"/>
  <c r="O194" i="5"/>
  <c r="O16" i="5" s="1"/>
  <c r="O210" i="5"/>
  <c r="I201" i="5"/>
  <c r="I20" i="5" s="1"/>
  <c r="I21" i="5"/>
  <c r="F211" i="5"/>
  <c r="G210" i="5"/>
  <c r="K210" i="5"/>
  <c r="J211" i="5"/>
  <c r="F210" i="5" l="1"/>
  <c r="F230" i="5"/>
  <c r="F206" i="5"/>
  <c r="J213" i="5"/>
  <c r="E38" i="9"/>
  <c r="E37" i="9" s="1"/>
  <c r="J230" i="5"/>
  <c r="I186" i="5"/>
  <c r="I27" i="5" s="1"/>
  <c r="I24" i="5" s="1"/>
  <c r="M186" i="5"/>
  <c r="M27" i="5" s="1"/>
  <c r="M24" i="5" s="1"/>
  <c r="O186" i="5"/>
  <c r="O27" i="5" s="1"/>
  <c r="O24" i="5" s="1"/>
  <c r="P186" i="5"/>
  <c r="P27" i="5" s="1"/>
  <c r="P24" i="5" s="1"/>
  <c r="J206" i="5"/>
  <c r="G186" i="5"/>
  <c r="J194" i="5"/>
  <c r="J16" i="5" s="1"/>
  <c r="K16" i="5"/>
  <c r="F213" i="5"/>
  <c r="L186" i="5"/>
  <c r="H186" i="5"/>
  <c r="E186" i="5"/>
  <c r="N186" i="5"/>
  <c r="J201" i="5"/>
  <c r="J20" i="5" s="1"/>
  <c r="K20" i="5"/>
  <c r="F194" i="5"/>
  <c r="F16" i="5" s="1"/>
  <c r="G16" i="5"/>
  <c r="F189" i="5"/>
  <c r="J19" i="5"/>
  <c r="J22" i="5"/>
  <c r="F201" i="5"/>
  <c r="F20" i="5" s="1"/>
  <c r="G20" i="5"/>
  <c r="J210" i="5"/>
  <c r="J189" i="5"/>
  <c r="K186" i="5"/>
  <c r="F19" i="5"/>
  <c r="F22" i="5"/>
  <c r="E39" i="9" l="1"/>
  <c r="P23" i="5"/>
  <c r="D52" i="4" s="1"/>
  <c r="D85" i="4" s="1"/>
  <c r="M23" i="5"/>
  <c r="D47" i="4" s="1"/>
  <c r="J186" i="5"/>
  <c r="J23" i="5" s="1"/>
  <c r="D44" i="4" s="1"/>
  <c r="I23" i="5"/>
  <c r="O23" i="5"/>
  <c r="D51" i="4" s="1"/>
  <c r="F186" i="5"/>
  <c r="F23" i="5" s="1"/>
  <c r="D43" i="4" s="1"/>
  <c r="D76" i="4" s="1"/>
  <c r="D90" i="4" s="1"/>
  <c r="H27" i="5"/>
  <c r="H24" i="5" s="1"/>
  <c r="H23" i="5"/>
  <c r="E27" i="5"/>
  <c r="E23" i="5"/>
  <c r="D49" i="4" s="1"/>
  <c r="D82" i="4" s="1"/>
  <c r="D96" i="4" s="1"/>
  <c r="G27" i="5"/>
  <c r="G23" i="5"/>
  <c r="L27" i="5"/>
  <c r="L24" i="5" s="1"/>
  <c r="L23" i="5"/>
  <c r="D46" i="4" s="1"/>
  <c r="K27" i="5"/>
  <c r="K23" i="5"/>
  <c r="D45" i="4" s="1"/>
  <c r="N27" i="5"/>
  <c r="N24" i="5" s="1"/>
  <c r="N23" i="5"/>
  <c r="D48" i="4" s="1"/>
  <c r="D81" i="4" s="1"/>
  <c r="D95" i="4" s="1"/>
  <c r="D50" i="4" l="1"/>
  <c r="D83" i="4" s="1"/>
  <c r="D16" i="4"/>
  <c r="D78" i="4" s="1"/>
  <c r="D92" i="4" s="1"/>
  <c r="D23" i="4"/>
  <c r="D80" i="4" s="1"/>
  <c r="D94" i="4" s="1"/>
  <c r="D19" i="4"/>
  <c r="D79" i="4" s="1"/>
  <c r="D93" i="4" s="1"/>
  <c r="D84" i="4"/>
  <c r="E24" i="5"/>
  <c r="J27" i="5"/>
  <c r="J24" i="5" s="1"/>
  <c r="K24" i="5"/>
  <c r="F27" i="5"/>
  <c r="F24" i="5" s="1"/>
  <c r="G24" i="5"/>
  <c r="D42" i="4"/>
  <c r="D41" i="4" s="1"/>
  <c r="D15" i="4" l="1"/>
  <c r="D77" i="4" s="1"/>
  <c r="D91" i="4" s="1"/>
  <c r="D24" i="5"/>
  <c r="D27" i="5"/>
  <c r="D11" i="4" l="1"/>
  <c r="D75" i="4" s="1"/>
  <c r="D89" i="4" s="1"/>
</calcChain>
</file>

<file path=xl/sharedStrings.xml><?xml version="1.0" encoding="utf-8"?>
<sst xmlns="http://schemas.openxmlformats.org/spreadsheetml/2006/main" count="2531" uniqueCount="1247">
  <si>
    <t>Ūkio subjektas: Uždaroji akcinė bendrovė "Visagino energija"</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</si>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</sst>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2" xfId="8" xr:uid="{00000000-0005-0000-0000-000008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j8ZOH7C3hFY2uvSQ0s6PQt8GW5KkH1dmRLuYekjolVeIGAUVm0KjhXeTRsKKBlBthMaaQ/FVrkX+wnQ1GxRQXA==" saltValue="sai1LuPgCd6XrN+xIbGf41oQ8NrH+wiGwiJnHnmGd4FQ3c2M6PKmLuG7nbzi6rrQcbnb42yil5Q3kT1ABM7JkA=="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6"/>
  <sheetViews>
    <sheetView topLeftCell="A7" workbookViewId="0">
      <selection activeCell="E10" sqref="E10:E40"/>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176.03184597351054</v>
      </c>
      <c r="F10" s="839"/>
      <c r="G10" s="840"/>
    </row>
    <row r="11" spans="1:11" s="1" customFormat="1" ht="15.75" thickBot="1" x14ac:dyDescent="0.3">
      <c r="B11" s="842" t="s">
        <v>776</v>
      </c>
      <c r="C11" s="842" t="s">
        <v>777</v>
      </c>
      <c r="D11" s="842" t="s">
        <v>775</v>
      </c>
      <c r="E11" s="843">
        <f>E13+E17+E21+E22+E23+E24</f>
        <v>60.425799188022829</v>
      </c>
      <c r="F11" s="844"/>
      <c r="G11" s="845"/>
    </row>
    <row r="12" spans="1:11" s="1" customFormat="1" ht="15.75" thickBot="1" x14ac:dyDescent="0.3">
      <c r="B12" s="846" t="s">
        <v>778</v>
      </c>
      <c r="C12" s="846" t="s">
        <v>779</v>
      </c>
      <c r="D12" s="846" t="s">
        <v>775</v>
      </c>
      <c r="E12" s="847">
        <f>E13+E17+E22+E21</f>
        <v>37.473775751294248</v>
      </c>
      <c r="F12" s="848"/>
      <c r="G12" s="840"/>
    </row>
    <row r="13" spans="1:11" s="1" customFormat="1" ht="18.75" customHeight="1" x14ac:dyDescent="0.25">
      <c r="B13" s="849" t="s">
        <v>138</v>
      </c>
      <c r="C13" s="849" t="s">
        <v>712</v>
      </c>
      <c r="D13" s="850" t="s">
        <v>775</v>
      </c>
      <c r="E13" s="851">
        <f>SUM(E14:E16)</f>
        <v>13.004721918353141</v>
      </c>
      <c r="F13" s="852"/>
      <c r="G13" s="840"/>
    </row>
    <row r="14" spans="1:11" s="1" customFormat="1" x14ac:dyDescent="0.25">
      <c r="B14" s="853" t="s">
        <v>713</v>
      </c>
      <c r="C14" s="854" t="s">
        <v>690</v>
      </c>
      <c r="D14" s="853" t="s">
        <v>775</v>
      </c>
      <c r="E14" s="855">
        <v>3.4568232248520712</v>
      </c>
      <c r="F14" s="856"/>
      <c r="G14" s="840"/>
    </row>
    <row r="15" spans="1:11" s="1" customFormat="1" x14ac:dyDescent="0.25">
      <c r="B15" s="853" t="s">
        <v>714</v>
      </c>
      <c r="C15" s="854" t="s">
        <v>692</v>
      </c>
      <c r="D15" s="853" t="s">
        <v>775</v>
      </c>
      <c r="E15" s="855">
        <v>4.3586485629754863</v>
      </c>
      <c r="F15" s="856"/>
      <c r="G15" s="840"/>
      <c r="K15" s="857"/>
    </row>
    <row r="16" spans="1:11" s="1" customFormat="1" ht="15.75" thickBot="1" x14ac:dyDescent="0.3">
      <c r="B16" s="858" t="s">
        <v>715</v>
      </c>
      <c r="C16" s="859" t="s">
        <v>694</v>
      </c>
      <c r="D16" s="858" t="s">
        <v>775</v>
      </c>
      <c r="E16" s="860">
        <v>5.1892501305255836</v>
      </c>
      <c r="F16" s="861"/>
    </row>
    <row r="17" spans="2:6" s="1" customFormat="1" ht="23.25" customHeight="1" x14ac:dyDescent="0.25">
      <c r="B17" s="862" t="s">
        <v>140</v>
      </c>
      <c r="C17" s="862" t="s">
        <v>716</v>
      </c>
      <c r="D17" s="863" t="s">
        <v>775</v>
      </c>
      <c r="E17" s="864">
        <f>SUM(E18:E20)</f>
        <v>21.100481572380609</v>
      </c>
      <c r="F17" s="865"/>
    </row>
    <row r="18" spans="2:6" s="1" customFormat="1" x14ac:dyDescent="0.25">
      <c r="B18" s="853" t="s">
        <v>717</v>
      </c>
      <c r="C18" s="854" t="s">
        <v>718</v>
      </c>
      <c r="D18" s="853" t="s">
        <v>775</v>
      </c>
      <c r="E18" s="855">
        <v>4.7049192554240635</v>
      </c>
      <c r="F18" s="856"/>
    </row>
    <row r="19" spans="2:6" s="1" customFormat="1" x14ac:dyDescent="0.25">
      <c r="B19" s="853" t="s">
        <v>719</v>
      </c>
      <c r="C19" s="854" t="s">
        <v>698</v>
      </c>
      <c r="D19" s="853" t="s">
        <v>775</v>
      </c>
      <c r="E19" s="855">
        <v>10.044477504333273</v>
      </c>
      <c r="F19" s="856"/>
    </row>
    <row r="20" spans="2:6" s="1" customFormat="1" ht="15.75" thickBot="1" x14ac:dyDescent="0.3">
      <c r="B20" s="853" t="s">
        <v>720</v>
      </c>
      <c r="C20" s="854" t="s">
        <v>700</v>
      </c>
      <c r="D20" s="853" t="s">
        <v>775</v>
      </c>
      <c r="E20" s="855">
        <v>6.3510848126232737</v>
      </c>
      <c r="F20" s="856"/>
    </row>
    <row r="21" spans="2:6" s="1" customFormat="1" ht="15.75" thickBot="1" x14ac:dyDescent="0.3">
      <c r="B21" s="866" t="s">
        <v>607</v>
      </c>
      <c r="C21" s="866" t="s">
        <v>721</v>
      </c>
      <c r="D21" s="867" t="s">
        <v>775</v>
      </c>
      <c r="E21" s="868"/>
      <c r="F21" s="839"/>
    </row>
    <row r="22" spans="2:6" s="1" customFormat="1" ht="15.75" thickBot="1" x14ac:dyDescent="0.3">
      <c r="B22" s="866" t="s">
        <v>722</v>
      </c>
      <c r="C22" s="869" t="s">
        <v>723</v>
      </c>
      <c r="D22" s="866" t="s">
        <v>775</v>
      </c>
      <c r="E22" s="868">
        <v>3.3685722605604997</v>
      </c>
      <c r="F22" s="839"/>
    </row>
    <row r="23" spans="2:6" s="1" customFormat="1" ht="15.75" thickBot="1" x14ac:dyDescent="0.3">
      <c r="B23" s="837" t="s">
        <v>780</v>
      </c>
      <c r="C23" s="837" t="s">
        <v>781</v>
      </c>
      <c r="D23" s="837" t="s">
        <v>775</v>
      </c>
      <c r="E23" s="868">
        <v>12.540834938229592</v>
      </c>
      <c r="F23" s="839"/>
    </row>
    <row r="24" spans="2:6" s="1" customFormat="1" ht="15.75" thickBot="1" x14ac:dyDescent="0.3">
      <c r="B24" s="837" t="s">
        <v>302</v>
      </c>
      <c r="C24" s="870" t="s">
        <v>782</v>
      </c>
      <c r="D24" s="837" t="s">
        <v>775</v>
      </c>
      <c r="E24" s="868">
        <v>10.411188498498989</v>
      </c>
      <c r="F24" s="839"/>
    </row>
    <row r="25" spans="2:6" s="1" customFormat="1" ht="15.75" thickBot="1" x14ac:dyDescent="0.3">
      <c r="B25" s="846" t="s">
        <v>783</v>
      </c>
      <c r="C25" s="846" t="s">
        <v>784</v>
      </c>
      <c r="D25" s="846" t="s">
        <v>775</v>
      </c>
      <c r="E25" s="871">
        <v>115.60604678548771</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1094.3810837340041</v>
      </c>
      <c r="F27" s="877"/>
    </row>
    <row r="28" spans="2:6" s="1" customFormat="1" ht="15.75" thickBot="1" x14ac:dyDescent="0.3">
      <c r="B28" s="878" t="s">
        <v>790</v>
      </c>
      <c r="C28" s="879" t="s">
        <v>791</v>
      </c>
      <c r="D28" s="878" t="s">
        <v>770</v>
      </c>
      <c r="E28" s="880">
        <f>VAS073_F_Darbouzmokesci23IsViso</f>
        <v>170.78546</v>
      </c>
      <c r="F28" s="881" t="s">
        <v>148</v>
      </c>
    </row>
    <row r="29" spans="2:6" s="1" customFormat="1" x14ac:dyDescent="0.25">
      <c r="B29" s="862" t="s">
        <v>69</v>
      </c>
      <c r="C29" s="850" t="s">
        <v>792</v>
      </c>
      <c r="D29" s="850" t="s">
        <v>789</v>
      </c>
      <c r="E29" s="882">
        <f>IFERROR(E30/E17/12*1000, 0)</f>
        <v>1026.3962029670026</v>
      </c>
      <c r="F29" s="883"/>
    </row>
    <row r="30" spans="2:6" s="1" customFormat="1" ht="15.75" thickBot="1" x14ac:dyDescent="0.3">
      <c r="B30" s="884" t="s">
        <v>580</v>
      </c>
      <c r="C30" s="879" t="s">
        <v>793</v>
      </c>
      <c r="D30" s="878" t="s">
        <v>770</v>
      </c>
      <c r="E30" s="885">
        <f>VAS073_F_Darbouzmokesci24IsViso</f>
        <v>259.88945000000001</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1256.7197476304918</v>
      </c>
      <c r="F33" s="890"/>
    </row>
    <row r="34" spans="2:6" s="1" customFormat="1" ht="15.75" thickBot="1" x14ac:dyDescent="0.3">
      <c r="B34" s="884" t="s">
        <v>798</v>
      </c>
      <c r="C34" s="879" t="s">
        <v>799</v>
      </c>
      <c r="D34" s="878" t="s">
        <v>770</v>
      </c>
      <c r="E34" s="885">
        <f>VAS073_F_Darbouzmokesci22ApskaitosVeikla</f>
        <v>50.800215373999997</v>
      </c>
      <c r="F34" s="881" t="s">
        <v>148</v>
      </c>
    </row>
    <row r="35" spans="2:6" s="1" customFormat="1" x14ac:dyDescent="0.25">
      <c r="B35" s="850" t="s">
        <v>75</v>
      </c>
      <c r="C35" s="863" t="s">
        <v>800</v>
      </c>
      <c r="D35" s="850" t="s">
        <v>789</v>
      </c>
      <c r="E35" s="891">
        <f>IFERROR(E36/E23/12*1000, 0)</f>
        <v>1194.5551010785823</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179.76862016695998</v>
      </c>
      <c r="F36" s="881" t="s">
        <v>148</v>
      </c>
    </row>
    <row r="37" spans="2:6" s="1" customFormat="1" x14ac:dyDescent="0.25">
      <c r="B37" s="850" t="s">
        <v>466</v>
      </c>
      <c r="C37" s="863" t="s">
        <v>803</v>
      </c>
      <c r="D37" s="850" t="s">
        <v>789</v>
      </c>
      <c r="E37" s="891">
        <f>IFERROR(E38/E24/12*1000, 0)</f>
        <v>1236.0264547238121</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154.4220529111324</v>
      </c>
      <c r="F38" s="881" t="s">
        <v>148</v>
      </c>
    </row>
    <row r="39" spans="2:6" s="1" customFormat="1" ht="15.75" thickBot="1" x14ac:dyDescent="0.3">
      <c r="B39" s="892" t="s">
        <v>470</v>
      </c>
      <c r="C39" s="893" t="s">
        <v>806</v>
      </c>
      <c r="D39" s="894" t="s">
        <v>789</v>
      </c>
      <c r="E39" s="895">
        <f>IFERROR((E28+E30+E32+E34+E36+E38)/E11/12*1000, 0)</f>
        <v>1124.8862370773682</v>
      </c>
      <c r="F39" s="896"/>
    </row>
    <row r="40" spans="2:6" s="1" customFormat="1" ht="26.25" thickBot="1" x14ac:dyDescent="0.3">
      <c r="B40" s="837" t="s">
        <v>474</v>
      </c>
      <c r="C40" s="897" t="s">
        <v>807</v>
      </c>
      <c r="D40" s="837" t="s">
        <v>775</v>
      </c>
      <c r="E40" s="898">
        <f>IFERROR((E12+E23)/E24, 0)</f>
        <v>4.8039290323803661</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CuCcUueTEZ+p9ItRmSc3GYObmQcWWOU0++GSD/Y/ZQp+tkkTXQSuk4Q8RslFmEaxqItNFhe1+MvB2qy5RvXh2Q==" saltValue="gLaHBfWii9/SN/MgB2qmh2lA9AwCUrHhQhIgJjooCyd/uY2pbp4XdcSBGRa/garj7LR1AiTz4priSYRK4RdfSg=="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A7" workbookViewId="0">
      <selection activeCell="E57" sqref="E10:E57"/>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2146.8950472200004</v>
      </c>
      <c r="F10" s="777" t="s">
        <v>687</v>
      </c>
      <c r="G10" s="772"/>
      <c r="H10" s="778"/>
    </row>
    <row r="11" spans="1:8" s="1" customFormat="1" x14ac:dyDescent="0.25">
      <c r="B11" s="779" t="s">
        <v>98</v>
      </c>
      <c r="C11" s="780" t="s">
        <v>688</v>
      </c>
      <c r="D11" s="781" t="s">
        <v>686</v>
      </c>
      <c r="E11" s="782">
        <f>SUM(E12:E18)</f>
        <v>55.632047219999997</v>
      </c>
      <c r="F11" s="783" t="s">
        <v>687</v>
      </c>
      <c r="G11" s="772"/>
    </row>
    <row r="12" spans="1:8" s="1" customFormat="1" x14ac:dyDescent="0.25">
      <c r="B12" s="784" t="s">
        <v>689</v>
      </c>
      <c r="C12" s="785" t="s">
        <v>690</v>
      </c>
      <c r="D12" s="786" t="s">
        <v>686</v>
      </c>
      <c r="E12" s="787">
        <v>10.740673786153392</v>
      </c>
      <c r="F12" s="783" t="s">
        <v>687</v>
      </c>
      <c r="G12" s="772"/>
    </row>
    <row r="13" spans="1:8" s="1" customFormat="1" x14ac:dyDescent="0.25">
      <c r="B13" s="784" t="s">
        <v>691</v>
      </c>
      <c r="C13" s="785" t="s">
        <v>692</v>
      </c>
      <c r="D13" s="786" t="s">
        <v>686</v>
      </c>
      <c r="E13" s="787">
        <v>0.66256723816211816</v>
      </c>
      <c r="F13" s="783" t="s">
        <v>687</v>
      </c>
      <c r="G13" s="772"/>
    </row>
    <row r="14" spans="1:8" s="1" customFormat="1" x14ac:dyDescent="0.25">
      <c r="B14" s="784" t="s">
        <v>693</v>
      </c>
      <c r="C14" s="785" t="s">
        <v>694</v>
      </c>
      <c r="D14" s="786" t="s">
        <v>686</v>
      </c>
      <c r="E14" s="787">
        <v>13.085904655879819</v>
      </c>
      <c r="F14" s="783" t="s">
        <v>687</v>
      </c>
      <c r="G14" s="772"/>
    </row>
    <row r="15" spans="1:8" s="1" customFormat="1" x14ac:dyDescent="0.25">
      <c r="B15" s="784" t="s">
        <v>695</v>
      </c>
      <c r="C15" s="785" t="s">
        <v>696</v>
      </c>
      <c r="D15" s="786" t="s">
        <v>686</v>
      </c>
      <c r="E15" s="787">
        <v>5.4852829987378975</v>
      </c>
      <c r="F15" s="783" t="s">
        <v>687</v>
      </c>
      <c r="G15" s="772"/>
    </row>
    <row r="16" spans="1:8" s="1" customFormat="1" x14ac:dyDescent="0.25">
      <c r="B16" s="784" t="s">
        <v>697</v>
      </c>
      <c r="C16" s="785" t="s">
        <v>698</v>
      </c>
      <c r="D16" s="786" t="s">
        <v>686</v>
      </c>
      <c r="E16" s="787">
        <v>23.775488881985577</v>
      </c>
      <c r="F16" s="783" t="s">
        <v>687</v>
      </c>
      <c r="G16" s="772"/>
    </row>
    <row r="17" spans="2:8" s="1" customFormat="1" x14ac:dyDescent="0.25">
      <c r="B17" s="784" t="s">
        <v>699</v>
      </c>
      <c r="C17" s="785" t="s">
        <v>700</v>
      </c>
      <c r="D17" s="786" t="s">
        <v>686</v>
      </c>
      <c r="E17" s="787">
        <v>1.8821296590811929</v>
      </c>
      <c r="F17" s="783" t="s">
        <v>687</v>
      </c>
      <c r="G17" s="772"/>
    </row>
    <row r="18" spans="2:8" s="1" customFormat="1" ht="15.75" thickBot="1" x14ac:dyDescent="0.3">
      <c r="B18" s="784" t="s">
        <v>701</v>
      </c>
      <c r="C18" s="788" t="s">
        <v>702</v>
      </c>
      <c r="D18" s="786" t="s">
        <v>686</v>
      </c>
      <c r="E18" s="789"/>
      <c r="F18" s="790" t="s">
        <v>687</v>
      </c>
      <c r="G18" s="772"/>
    </row>
    <row r="19" spans="2:8" s="1" customFormat="1" ht="27" x14ac:dyDescent="0.25">
      <c r="B19" s="779" t="s">
        <v>100</v>
      </c>
      <c r="C19" s="791" t="s">
        <v>703</v>
      </c>
      <c r="D19" s="792" t="s">
        <v>686</v>
      </c>
      <c r="E19" s="777">
        <f>SUM(E20:E26)</f>
        <v>2091.2630000000004</v>
      </c>
      <c r="F19" s="793" t="s">
        <v>687</v>
      </c>
      <c r="G19" s="772"/>
    </row>
    <row r="20" spans="2:8" s="1" customFormat="1" x14ac:dyDescent="0.25">
      <c r="B20" s="784" t="s">
        <v>704</v>
      </c>
      <c r="C20" s="785" t="s">
        <v>690</v>
      </c>
      <c r="D20" s="784" t="s">
        <v>686</v>
      </c>
      <c r="E20" s="794">
        <v>426.017</v>
      </c>
      <c r="F20" s="795" t="s">
        <v>687</v>
      </c>
      <c r="G20" s="772"/>
    </row>
    <row r="21" spans="2:8" s="1" customFormat="1" x14ac:dyDescent="0.25">
      <c r="B21" s="784" t="s">
        <v>705</v>
      </c>
      <c r="C21" s="785" t="s">
        <v>692</v>
      </c>
      <c r="D21" s="784" t="s">
        <v>686</v>
      </c>
      <c r="E21" s="794">
        <v>26.28</v>
      </c>
      <c r="F21" s="795" t="s">
        <v>687</v>
      </c>
      <c r="G21" s="772"/>
    </row>
    <row r="22" spans="2:8" s="1" customFormat="1" x14ac:dyDescent="0.25">
      <c r="B22" s="784" t="s">
        <v>706</v>
      </c>
      <c r="C22" s="785" t="s">
        <v>694</v>
      </c>
      <c r="D22" s="784" t="s">
        <v>686</v>
      </c>
      <c r="E22" s="794">
        <v>352.98500000000001</v>
      </c>
      <c r="F22" s="795" t="s">
        <v>687</v>
      </c>
      <c r="G22" s="772"/>
    </row>
    <row r="23" spans="2:8" s="1" customFormat="1" x14ac:dyDescent="0.25">
      <c r="B23" s="784" t="s">
        <v>707</v>
      </c>
      <c r="C23" s="785" t="s">
        <v>696</v>
      </c>
      <c r="D23" s="784" t="s">
        <v>686</v>
      </c>
      <c r="E23" s="794">
        <v>363.57</v>
      </c>
      <c r="F23" s="795" t="s">
        <v>687</v>
      </c>
      <c r="G23" s="772"/>
    </row>
    <row r="24" spans="2:8" s="1" customFormat="1" x14ac:dyDescent="0.25">
      <c r="B24" s="784" t="s">
        <v>708</v>
      </c>
      <c r="C24" s="785" t="s">
        <v>698</v>
      </c>
      <c r="D24" s="784" t="s">
        <v>686</v>
      </c>
      <c r="E24" s="794">
        <v>854.74699999999996</v>
      </c>
      <c r="F24" s="795" t="s">
        <v>687</v>
      </c>
      <c r="G24" s="772"/>
    </row>
    <row r="25" spans="2:8" s="1" customFormat="1" x14ac:dyDescent="0.25">
      <c r="B25" s="784" t="s">
        <v>709</v>
      </c>
      <c r="C25" s="785" t="s">
        <v>700</v>
      </c>
      <c r="D25" s="784" t="s">
        <v>686</v>
      </c>
      <c r="E25" s="794">
        <v>67.664000000000001</v>
      </c>
      <c r="F25" s="795" t="s">
        <v>687</v>
      </c>
      <c r="G25" s="772"/>
    </row>
    <row r="26" spans="2:8" s="1" customFormat="1" ht="15.75" thickBot="1" x14ac:dyDescent="0.3">
      <c r="B26" s="784" t="s">
        <v>710</v>
      </c>
      <c r="C26" s="788" t="s">
        <v>702</v>
      </c>
      <c r="D26" s="796" t="s">
        <v>686</v>
      </c>
      <c r="E26" s="797"/>
      <c r="F26" s="795" t="s">
        <v>687</v>
      </c>
      <c r="G26" s="772"/>
      <c r="H26" s="778"/>
    </row>
    <row r="27" spans="2:8" s="1" customFormat="1" ht="15.75" thickBot="1" x14ac:dyDescent="0.3">
      <c r="B27" s="798" t="s">
        <v>53</v>
      </c>
      <c r="C27" s="768" t="s">
        <v>711</v>
      </c>
      <c r="D27" s="798" t="s">
        <v>686</v>
      </c>
      <c r="E27" s="799">
        <f>E28+E32+E36+E37+E38</f>
        <v>2173.2917397199999</v>
      </c>
      <c r="F27" s="800"/>
      <c r="G27" s="772"/>
    </row>
    <row r="28" spans="2:8" s="1" customFormat="1" x14ac:dyDescent="0.25">
      <c r="B28" s="773" t="s">
        <v>138</v>
      </c>
      <c r="C28" s="801" t="s">
        <v>712</v>
      </c>
      <c r="D28" s="773" t="s">
        <v>686</v>
      </c>
      <c r="E28" s="802">
        <f>E29+E30+E31</f>
        <v>829.77114568019533</v>
      </c>
      <c r="F28" s="793" t="s">
        <v>687</v>
      </c>
      <c r="G28" s="772"/>
    </row>
    <row r="29" spans="2:8" s="1" customFormat="1" x14ac:dyDescent="0.25">
      <c r="B29" s="779" t="s">
        <v>713</v>
      </c>
      <c r="C29" s="803" t="s">
        <v>690</v>
      </c>
      <c r="D29" s="779" t="s">
        <v>686</v>
      </c>
      <c r="E29" s="804">
        <f>E12+E20</f>
        <v>436.75767378615336</v>
      </c>
      <c r="F29" s="793" t="s">
        <v>687</v>
      </c>
      <c r="G29" s="772"/>
    </row>
    <row r="30" spans="2:8" s="1" customFormat="1" x14ac:dyDescent="0.25">
      <c r="B30" s="779" t="s">
        <v>714</v>
      </c>
      <c r="C30" s="803" t="s">
        <v>692</v>
      </c>
      <c r="D30" s="779" t="s">
        <v>686</v>
      </c>
      <c r="E30" s="804">
        <f>E13+E21</f>
        <v>26.94256723816212</v>
      </c>
      <c r="F30" s="793" t="s">
        <v>687</v>
      </c>
      <c r="G30" s="772"/>
    </row>
    <row r="31" spans="2:8" s="1" customFormat="1" ht="15.75" thickBot="1" x14ac:dyDescent="0.3">
      <c r="B31" s="805" t="s">
        <v>715</v>
      </c>
      <c r="C31" s="806" t="s">
        <v>694</v>
      </c>
      <c r="D31" s="805" t="s">
        <v>686</v>
      </c>
      <c r="E31" s="804">
        <f t="shared" ref="E31" si="0">E14+E22</f>
        <v>366.07090465587981</v>
      </c>
      <c r="F31" s="807" t="s">
        <v>687</v>
      </c>
    </row>
    <row r="32" spans="2:8" s="1" customFormat="1" ht="21" customHeight="1" x14ac:dyDescent="0.25">
      <c r="B32" s="773" t="s">
        <v>140</v>
      </c>
      <c r="C32" s="808" t="s">
        <v>716</v>
      </c>
      <c r="D32" s="773" t="s">
        <v>686</v>
      </c>
      <c r="E32" s="802">
        <f>E33+E34+E35</f>
        <v>1317.1239015398046</v>
      </c>
      <c r="F32" s="809" t="s">
        <v>687</v>
      </c>
    </row>
    <row r="33" spans="2:6" s="1" customFormat="1" x14ac:dyDescent="0.25">
      <c r="B33" s="779" t="s">
        <v>717</v>
      </c>
      <c r="C33" s="803" t="s">
        <v>718</v>
      </c>
      <c r="D33" s="779" t="s">
        <v>686</v>
      </c>
      <c r="E33" s="810">
        <f>E15+E23</f>
        <v>369.05528299873788</v>
      </c>
      <c r="F33" s="795" t="s">
        <v>687</v>
      </c>
    </row>
    <row r="34" spans="2:6" s="1" customFormat="1" x14ac:dyDescent="0.25">
      <c r="B34" s="779" t="s">
        <v>719</v>
      </c>
      <c r="C34" s="803" t="s">
        <v>698</v>
      </c>
      <c r="D34" s="779" t="s">
        <v>686</v>
      </c>
      <c r="E34" s="810">
        <f t="shared" ref="E34" si="1">E16+E24</f>
        <v>878.52248888198551</v>
      </c>
      <c r="F34" s="795" t="s">
        <v>687</v>
      </c>
    </row>
    <row r="35" spans="2:6" s="1" customFormat="1" ht="15.75" thickBot="1" x14ac:dyDescent="0.3">
      <c r="B35" s="805" t="s">
        <v>720</v>
      </c>
      <c r="C35" s="806" t="s">
        <v>700</v>
      </c>
      <c r="D35" s="805" t="s">
        <v>686</v>
      </c>
      <c r="E35" s="810">
        <f>E17+E25</f>
        <v>69.546129659081188</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5.9870200000000002</v>
      </c>
      <c r="F37" s="813" t="s">
        <v>687</v>
      </c>
    </row>
    <row r="38" spans="2:6" s="1" customFormat="1" ht="15.75" thickBot="1" x14ac:dyDescent="0.3">
      <c r="B38" s="767" t="s">
        <v>724</v>
      </c>
      <c r="C38" s="815" t="s">
        <v>725</v>
      </c>
      <c r="D38" s="767" t="s">
        <v>686</v>
      </c>
      <c r="E38" s="816">
        <v>20.409672499999999</v>
      </c>
      <c r="F38" s="813" t="s">
        <v>726</v>
      </c>
    </row>
    <row r="39" spans="2:6" s="1" customFormat="1" ht="15.75" thickBot="1" x14ac:dyDescent="0.3">
      <c r="B39" s="817" t="s">
        <v>59</v>
      </c>
      <c r="C39" s="818" t="s">
        <v>727</v>
      </c>
      <c r="D39" s="817" t="s">
        <v>686</v>
      </c>
      <c r="E39" s="819">
        <v>3218.6152602799998</v>
      </c>
      <c r="F39" s="820"/>
    </row>
    <row r="40" spans="2:6" s="1" customFormat="1" ht="15.75" thickBot="1" x14ac:dyDescent="0.3">
      <c r="B40" s="817" t="s">
        <v>63</v>
      </c>
      <c r="C40" s="818" t="s">
        <v>728</v>
      </c>
      <c r="D40" s="817" t="s">
        <v>686</v>
      </c>
      <c r="E40" s="819"/>
      <c r="F40" s="821"/>
    </row>
    <row r="41" spans="2:6" s="1" customFormat="1" ht="15.75" thickBot="1" x14ac:dyDescent="0.3">
      <c r="B41" s="817" t="s">
        <v>77</v>
      </c>
      <c r="C41" s="818" t="s">
        <v>729</v>
      </c>
      <c r="D41" s="817" t="s">
        <v>686</v>
      </c>
      <c r="E41" s="822">
        <f>E27+E39-E40</f>
        <v>5391.9069999999992</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0.56908488696761261</v>
      </c>
      <c r="F43" s="777"/>
    </row>
    <row r="44" spans="2:6" s="1" customFormat="1" x14ac:dyDescent="0.25">
      <c r="B44" s="779" t="s">
        <v>734</v>
      </c>
      <c r="C44" s="803" t="s">
        <v>735</v>
      </c>
      <c r="D44" s="827" t="s">
        <v>736</v>
      </c>
      <c r="E44" s="804">
        <f>VAS078_F_Vidutinissvert1AtaskaitinisLaikotarpis</f>
        <v>63</v>
      </c>
      <c r="F44" s="804" t="s">
        <v>737</v>
      </c>
    </row>
    <row r="45" spans="2:6" s="1" customFormat="1" x14ac:dyDescent="0.25">
      <c r="B45" s="805" t="s">
        <v>738</v>
      </c>
      <c r="C45" s="806" t="s">
        <v>739</v>
      </c>
      <c r="D45" s="828" t="s">
        <v>736</v>
      </c>
      <c r="E45" s="829">
        <f>VAS078_F_Vidutinissvert3AtaskaitinisLaikotarpis</f>
        <v>65</v>
      </c>
      <c r="F45" s="829" t="s">
        <v>737</v>
      </c>
    </row>
    <row r="46" spans="2:6" s="1" customFormat="1" ht="15.75" thickBot="1" x14ac:dyDescent="0.3">
      <c r="B46" s="779" t="s">
        <v>740</v>
      </c>
      <c r="C46" s="803" t="s">
        <v>741</v>
      </c>
      <c r="D46" s="779" t="s">
        <v>742</v>
      </c>
      <c r="E46" s="804">
        <f>VAS077_F_Patiektogeriam1AtaskaitinisLaikotarpis</f>
        <v>1069.4279999999999</v>
      </c>
      <c r="F46" s="804" t="s">
        <v>743</v>
      </c>
    </row>
    <row r="47" spans="2:6" s="5" customFormat="1" x14ac:dyDescent="0.25">
      <c r="B47" s="773" t="s">
        <v>744</v>
      </c>
      <c r="C47" s="801" t="s">
        <v>745</v>
      </c>
      <c r="D47" s="773" t="s">
        <v>746</v>
      </c>
      <c r="E47" s="826" t="str">
        <f>IF(E48=0,"0",E21/E49)</f>
        <v>0</v>
      </c>
      <c r="F47" s="777"/>
    </row>
    <row r="48" spans="2:6" s="1" customFormat="1" x14ac:dyDescent="0.25">
      <c r="B48" s="779" t="s">
        <v>747</v>
      </c>
      <c r="C48" s="803" t="s">
        <v>748</v>
      </c>
      <c r="D48" s="827" t="s">
        <v>736</v>
      </c>
      <c r="E48" s="804">
        <f>VAS078_F_Vidutinissvert2AtaskaitinisLaikotarpis</f>
        <v>0</v>
      </c>
      <c r="F48" s="804" t="s">
        <v>737</v>
      </c>
    </row>
    <row r="49" spans="2:6" s="1" customFormat="1" ht="15.75" thickBot="1" x14ac:dyDescent="0.3">
      <c r="B49" s="779" t="s">
        <v>749</v>
      </c>
      <c r="C49" s="803" t="s">
        <v>750</v>
      </c>
      <c r="D49" s="779" t="s">
        <v>742</v>
      </c>
      <c r="E49" s="804">
        <f>VAS077_F_Paruostogeriam1AtaskaitinisLaikotarpis</f>
        <v>1076.8</v>
      </c>
      <c r="F49" s="804" t="s">
        <v>743</v>
      </c>
    </row>
    <row r="50" spans="2:6" s="5" customFormat="1" x14ac:dyDescent="0.25">
      <c r="B50" s="773" t="s">
        <v>751</v>
      </c>
      <c r="C50" s="801" t="s">
        <v>752</v>
      </c>
      <c r="D50" s="773" t="s">
        <v>733</v>
      </c>
      <c r="E50" s="826">
        <f>IF(E51=0,"0",((E23*100)/E53)/E51)</f>
        <v>1.4797117863478806</v>
      </c>
      <c r="F50" s="777"/>
    </row>
    <row r="51" spans="2:6" s="1" customFormat="1" x14ac:dyDescent="0.25">
      <c r="B51" s="779" t="s">
        <v>753</v>
      </c>
      <c r="C51" s="803" t="s">
        <v>754</v>
      </c>
      <c r="D51" s="827" t="s">
        <v>736</v>
      </c>
      <c r="E51" s="804">
        <f>VAS078_F_Vidutinissvert4AtaskaitinisLaikotarpis</f>
        <v>24.2</v>
      </c>
      <c r="F51" s="804" t="s">
        <v>737</v>
      </c>
    </row>
    <row r="52" spans="2:6" s="1" customFormat="1" x14ac:dyDescent="0.25">
      <c r="B52" s="779" t="s">
        <v>755</v>
      </c>
      <c r="C52" s="803" t="s">
        <v>756</v>
      </c>
      <c r="D52" s="779" t="s">
        <v>742</v>
      </c>
      <c r="E52" s="804">
        <f>VAS077_F_Surinktabuitin1AtaskaitinisLaikotarpis</f>
        <v>1015.3027</v>
      </c>
      <c r="F52" s="804" t="s">
        <v>743</v>
      </c>
    </row>
    <row r="53" spans="2:6" s="5" customFormat="1" ht="15.75" thickBot="1" x14ac:dyDescent="0.3">
      <c r="B53" s="779" t="s">
        <v>757</v>
      </c>
      <c r="C53" s="803" t="s">
        <v>758</v>
      </c>
      <c r="D53" s="779" t="s">
        <v>742</v>
      </c>
      <c r="E53" s="804">
        <f>VAS077_F_Perpumpuotasbu1AtaskaitinisLaikotarpis</f>
        <v>1015.3027</v>
      </c>
      <c r="F53" s="804" t="s">
        <v>743</v>
      </c>
    </row>
    <row r="54" spans="2:6" s="5" customFormat="1" x14ac:dyDescent="0.25">
      <c r="B54" s="773" t="s">
        <v>759</v>
      </c>
      <c r="C54" s="801" t="s">
        <v>760</v>
      </c>
      <c r="D54" s="773" t="s">
        <v>761</v>
      </c>
      <c r="E54" s="826">
        <f>IF(E55=0,"0",((E24*1000)/E55))</f>
        <v>2818.7008602633705</v>
      </c>
      <c r="F54" s="777"/>
    </row>
    <row r="55" spans="2:6" s="1" customFormat="1" ht="15.75" thickBot="1" x14ac:dyDescent="0.3">
      <c r="B55" s="779" t="s">
        <v>762</v>
      </c>
      <c r="C55" s="803" t="s">
        <v>763</v>
      </c>
      <c r="D55" s="827" t="s">
        <v>764</v>
      </c>
      <c r="E55" s="804">
        <f>VAS078_F_Pagalbiochemin3AtaskaitinisLaikotarpis</f>
        <v>303.24147271169994</v>
      </c>
      <c r="F55" s="804" t="s">
        <v>737</v>
      </c>
    </row>
    <row r="56" spans="2:6" s="1" customFormat="1" x14ac:dyDescent="0.25">
      <c r="B56" s="773" t="s">
        <v>765</v>
      </c>
      <c r="C56" s="801" t="s">
        <v>766</v>
      </c>
      <c r="D56" s="773" t="s">
        <v>767</v>
      </c>
      <c r="E56" s="777">
        <f>IFERROR(E57/(E27-E40), 0)</f>
        <v>8.933105417740772E-2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194.14244214423999</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beBBuGc64oq+ux2u0yqhZgeWl1eb/dbqX7q/i35tz/+lN6iOI/QSdyn00GI5NdC61rVSzuQqSqpgsBNj17abnA==" saltValue="sagSx/L0nylm4uscdan3bF7RNs10Ygtr2nol1Y+s5p9lO7xuLdcaRMGLb7z2fBAUYSrbDVttnZL/KtLZQLlQJw=="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zoomScale="93" zoomScaleNormal="93" workbookViewId="0">
      <selection activeCell="D19" sqref="D19: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29152.216</v>
      </c>
    </row>
    <row r="13" spans="1:4" s="1" customFormat="1" x14ac:dyDescent="0.25">
      <c r="B13" s="39" t="s">
        <v>53</v>
      </c>
      <c r="C13" s="39" t="s">
        <v>54</v>
      </c>
      <c r="D13" s="38">
        <v>7433.4740000000002</v>
      </c>
    </row>
    <row r="14" spans="1:4" s="1" customFormat="1" ht="17.25" customHeight="1" x14ac:dyDescent="0.25">
      <c r="B14" s="39" t="s">
        <v>55</v>
      </c>
      <c r="C14" s="39" t="s">
        <v>56</v>
      </c>
      <c r="D14" s="38">
        <v>2445.0079999999998</v>
      </c>
    </row>
    <row r="15" spans="1:4" s="1" customFormat="1" x14ac:dyDescent="0.25">
      <c r="B15" s="39" t="s">
        <v>57</v>
      </c>
      <c r="C15" s="39" t="s">
        <v>58</v>
      </c>
      <c r="D15" s="38">
        <v>2437.0949999999998</v>
      </c>
    </row>
    <row r="16" spans="1:4" s="1" customFormat="1" ht="20.25" customHeight="1" thickBot="1" x14ac:dyDescent="0.3">
      <c r="B16" s="40" t="s">
        <v>59</v>
      </c>
      <c r="C16" s="40" t="s">
        <v>60</v>
      </c>
      <c r="D16" s="38">
        <v>12.694000000000001</v>
      </c>
    </row>
    <row r="17" spans="2:5" s="1" customFormat="1" ht="16.5" thickTop="1" thickBot="1" x14ac:dyDescent="0.3">
      <c r="B17" s="41"/>
      <c r="C17" s="41" t="s">
        <v>61</v>
      </c>
      <c r="D17" s="42">
        <f>SUM(D12:D13,D16)</f>
        <v>36598.384000000005</v>
      </c>
      <c r="E17" s="43"/>
    </row>
    <row r="18" spans="2:5" s="1" customFormat="1" ht="15.75" thickBot="1" x14ac:dyDescent="0.3">
      <c r="B18" s="33"/>
      <c r="C18" s="33" t="s">
        <v>62</v>
      </c>
      <c r="D18" s="44"/>
    </row>
    <row r="19" spans="2:5" s="1" customFormat="1" x14ac:dyDescent="0.25">
      <c r="B19" s="37" t="s">
        <v>63</v>
      </c>
      <c r="C19" s="37" t="s">
        <v>64</v>
      </c>
      <c r="D19" s="38">
        <v>21369.612000000001</v>
      </c>
    </row>
    <row r="20" spans="2:5" s="1" customFormat="1" x14ac:dyDescent="0.25">
      <c r="B20" s="39" t="s">
        <v>65</v>
      </c>
      <c r="C20" s="39" t="s">
        <v>66</v>
      </c>
      <c r="D20" s="38">
        <v>15102.6</v>
      </c>
    </row>
    <row r="21" spans="2:5" s="1" customFormat="1" ht="21" customHeight="1" x14ac:dyDescent="0.25">
      <c r="B21" s="39" t="s">
        <v>67</v>
      </c>
      <c r="C21" s="39" t="s">
        <v>68</v>
      </c>
      <c r="D21" s="38">
        <v>15102.6</v>
      </c>
    </row>
    <row r="22" spans="2:5" s="1" customFormat="1" x14ac:dyDescent="0.25">
      <c r="B22" s="39" t="s">
        <v>69</v>
      </c>
      <c r="C22" s="39" t="s">
        <v>70</v>
      </c>
      <c r="D22" s="38"/>
    </row>
    <row r="23" spans="2:5" s="1" customFormat="1" x14ac:dyDescent="0.25">
      <c r="B23" s="39" t="s">
        <v>71</v>
      </c>
      <c r="C23" s="39" t="s">
        <v>72</v>
      </c>
      <c r="D23" s="38"/>
    </row>
    <row r="24" spans="2:5" s="1" customFormat="1" x14ac:dyDescent="0.25">
      <c r="B24" s="39" t="s">
        <v>73</v>
      </c>
      <c r="C24" s="39" t="s">
        <v>74</v>
      </c>
      <c r="D24" s="38"/>
    </row>
    <row r="25" spans="2:5" s="1" customFormat="1" x14ac:dyDescent="0.25">
      <c r="B25" s="39" t="s">
        <v>75</v>
      </c>
      <c r="C25" s="39" t="s">
        <v>76</v>
      </c>
      <c r="D25" s="38">
        <v>6267.0119999999997</v>
      </c>
    </row>
    <row r="26" spans="2:5" s="1" customFormat="1" x14ac:dyDescent="0.25">
      <c r="B26" s="39" t="s">
        <v>77</v>
      </c>
      <c r="C26" s="39" t="s">
        <v>78</v>
      </c>
      <c r="D26" s="38">
        <v>12761.616</v>
      </c>
    </row>
    <row r="27" spans="2:5" s="1" customFormat="1" x14ac:dyDescent="0.25">
      <c r="B27" s="39" t="s">
        <v>79</v>
      </c>
      <c r="C27" s="39" t="s">
        <v>80</v>
      </c>
      <c r="D27" s="38">
        <v>140.20699999999999</v>
      </c>
    </row>
    <row r="28" spans="2:5" s="1" customFormat="1" ht="16.5" customHeight="1" x14ac:dyDescent="0.25">
      <c r="B28" s="39" t="s">
        <v>81</v>
      </c>
      <c r="C28" s="39" t="s">
        <v>82</v>
      </c>
      <c r="D28" s="38">
        <v>2106.5219999999999</v>
      </c>
    </row>
    <row r="29" spans="2:5" s="1" customFormat="1" ht="25.5" customHeight="1" x14ac:dyDescent="0.25">
      <c r="B29" s="39" t="s">
        <v>83</v>
      </c>
      <c r="C29" s="39" t="s">
        <v>84</v>
      </c>
      <c r="D29" s="38">
        <v>311.16899999999998</v>
      </c>
    </row>
    <row r="30" spans="2:5" s="1" customFormat="1" ht="26.25" customHeight="1" x14ac:dyDescent="0.25">
      <c r="B30" s="39" t="s">
        <v>85</v>
      </c>
      <c r="C30" s="39" t="s">
        <v>86</v>
      </c>
      <c r="D30" s="38">
        <v>1795.3530000000001</v>
      </c>
    </row>
    <row r="31" spans="2:5" s="1" customFormat="1" ht="27" customHeight="1" thickBot="1" x14ac:dyDescent="0.3">
      <c r="B31" s="40" t="s">
        <v>87</v>
      </c>
      <c r="C31" s="40" t="s">
        <v>88</v>
      </c>
      <c r="D31" s="38">
        <v>220.42699999999999</v>
      </c>
    </row>
    <row r="32" spans="2:5" s="1" customFormat="1" ht="21" customHeight="1" thickTop="1" thickBot="1" x14ac:dyDescent="0.3">
      <c r="B32" s="41"/>
      <c r="C32" s="41" t="s">
        <v>89</v>
      </c>
      <c r="D32" s="42">
        <f>SUM(D19,D26:D28,D31)</f>
        <v>36598.384000000005</v>
      </c>
      <c r="E32" s="43"/>
    </row>
  </sheetData>
  <sheetProtection algorithmName="SHA-512" hashValue="A9n8TEo47+Nio73IWw4BtHgpDlLTXrInC3A9nV5bvQdya7yo/p6ldftOMdJ7gxFjKru2VnIqzmBJiKLO1mS7fg==" saltValue="steoY77PvdGmc9I6nlJv5/WNR8OW09O6Rf3cexMIqBuY94OOSSYQRw7asWcdO2K/8i1myI2quwpqcaKv4mf1/w=="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9"/>
  <sheetViews>
    <sheetView zoomScale="112" zoomScaleNormal="112" workbookViewId="0">
      <selection activeCell="F88" sqref="F88"/>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2282.300506</v>
      </c>
      <c r="E11" s="58"/>
      <c r="I11" s="59"/>
    </row>
    <row r="12" spans="1:12" s="1" customFormat="1" x14ac:dyDescent="0.25">
      <c r="B12" s="60" t="s">
        <v>96</v>
      </c>
      <c r="C12" s="61" t="s">
        <v>97</v>
      </c>
      <c r="D12" s="62">
        <f>SUM(D13:D14)</f>
        <v>781.45748000000003</v>
      </c>
      <c r="E12" s="63"/>
    </row>
    <row r="13" spans="1:12" s="1" customFormat="1" x14ac:dyDescent="0.25">
      <c r="B13" s="64" t="s">
        <v>98</v>
      </c>
      <c r="C13" s="65" t="s">
        <v>99</v>
      </c>
      <c r="D13" s="66">
        <v>781.45748000000003</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1264.9593460000001</v>
      </c>
      <c r="E15" s="63"/>
    </row>
    <row r="16" spans="1:12" s="1" customFormat="1" ht="17.25" customHeight="1" x14ac:dyDescent="0.25">
      <c r="B16" s="72" t="s">
        <v>104</v>
      </c>
      <c r="C16" s="73" t="s">
        <v>105</v>
      </c>
      <c r="D16" s="74">
        <f>IFERROR(SUM(D17:D18)+D28*(D45/D44), 0)</f>
        <v>367.40872316458001</v>
      </c>
      <c r="E16" s="67"/>
    </row>
    <row r="17" spans="2:12" s="1" customFormat="1" x14ac:dyDescent="0.25">
      <c r="B17" s="64" t="s">
        <v>106</v>
      </c>
      <c r="C17" s="65" t="s">
        <v>107</v>
      </c>
      <c r="D17" s="66">
        <v>367.40872316458001</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646.22509821003996</v>
      </c>
      <c r="E19" s="67"/>
    </row>
    <row r="20" spans="2:12" s="1" customFormat="1" x14ac:dyDescent="0.25">
      <c r="B20" s="64" t="s">
        <v>112</v>
      </c>
      <c r="C20" s="65" t="s">
        <v>113</v>
      </c>
      <c r="D20" s="66">
        <v>646.22509821003996</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251.32552462538001</v>
      </c>
      <c r="E23" s="67"/>
    </row>
    <row r="24" spans="2:12" s="1" customFormat="1" x14ac:dyDescent="0.25">
      <c r="B24" s="64" t="s">
        <v>119</v>
      </c>
      <c r="C24" s="65" t="s">
        <v>120</v>
      </c>
      <c r="D24" s="66">
        <v>251.32552462538001</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235.88368</v>
      </c>
      <c r="E31" s="63"/>
    </row>
    <row r="32" spans="2:12" s="1" customFormat="1" ht="24" x14ac:dyDescent="0.25">
      <c r="B32" s="64" t="s">
        <v>133</v>
      </c>
      <c r="C32" s="65" t="s">
        <v>134</v>
      </c>
      <c r="D32" s="66">
        <v>235.88368</v>
      </c>
      <c r="E32" s="67"/>
    </row>
    <row r="33" spans="2:9" s="1" customFormat="1" ht="15.75" thickBot="1" x14ac:dyDescent="0.3">
      <c r="B33" s="68" t="s">
        <v>135</v>
      </c>
      <c r="C33" s="69" t="s">
        <v>101</v>
      </c>
      <c r="D33" s="70">
        <v>0</v>
      </c>
      <c r="E33" s="71"/>
    </row>
    <row r="34" spans="2:9" s="1" customFormat="1" x14ac:dyDescent="0.25">
      <c r="B34" s="60" t="s">
        <v>53</v>
      </c>
      <c r="C34" s="76" t="s">
        <v>136</v>
      </c>
      <c r="D34" s="62">
        <f>D35+D38</f>
        <v>10993.720219999997</v>
      </c>
      <c r="E34" s="63"/>
    </row>
    <row r="35" spans="2:9" s="1" customFormat="1" x14ac:dyDescent="0.25">
      <c r="B35" s="72" t="s">
        <v>55</v>
      </c>
      <c r="C35" s="73" t="s">
        <v>137</v>
      </c>
      <c r="D35" s="74">
        <f>SUM(D36:D37)</f>
        <v>10811.654159999998</v>
      </c>
      <c r="E35" s="67"/>
    </row>
    <row r="36" spans="2:9" s="1" customFormat="1" x14ac:dyDescent="0.25">
      <c r="B36" s="64" t="s">
        <v>138</v>
      </c>
      <c r="C36" s="65" t="s">
        <v>139</v>
      </c>
      <c r="D36" s="66">
        <v>10811.654159999998</v>
      </c>
      <c r="E36" s="67"/>
    </row>
    <row r="37" spans="2:9" s="1" customFormat="1" x14ac:dyDescent="0.25">
      <c r="B37" s="64" t="s">
        <v>140</v>
      </c>
      <c r="C37" s="65" t="s">
        <v>101</v>
      </c>
      <c r="D37" s="66">
        <v>0</v>
      </c>
      <c r="E37" s="67"/>
    </row>
    <row r="38" spans="2:9" s="1" customFormat="1" x14ac:dyDescent="0.25">
      <c r="B38" s="72" t="s">
        <v>141</v>
      </c>
      <c r="C38" s="73" t="s">
        <v>142</v>
      </c>
      <c r="D38" s="74">
        <f>SUM(D39:D40)</f>
        <v>182.06605999999999</v>
      </c>
      <c r="E38" s="67"/>
    </row>
    <row r="39" spans="2:9" s="1" customFormat="1" x14ac:dyDescent="0.25">
      <c r="B39" s="64" t="s">
        <v>143</v>
      </c>
      <c r="C39" s="65" t="s">
        <v>144</v>
      </c>
      <c r="D39" s="77">
        <v>182.06605999999999</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12632.321792999999</v>
      </c>
      <c r="E41" s="81" t="s">
        <v>148</v>
      </c>
      <c r="F41" s="82"/>
      <c r="I41" s="59"/>
    </row>
    <row r="42" spans="2:9" s="1" customFormat="1" ht="24" x14ac:dyDescent="0.25">
      <c r="B42" s="60" t="s">
        <v>59</v>
      </c>
      <c r="C42" s="76" t="s">
        <v>149</v>
      </c>
      <c r="D42" s="83">
        <f>D43+D44+D48+D49</f>
        <v>1978.8096214518446</v>
      </c>
      <c r="E42" s="63" t="s">
        <v>148</v>
      </c>
      <c r="F42" s="82"/>
      <c r="I42" s="59"/>
    </row>
    <row r="43" spans="2:9" s="1" customFormat="1" x14ac:dyDescent="0.25">
      <c r="B43" s="64" t="s">
        <v>150</v>
      </c>
      <c r="C43" s="84" t="s">
        <v>151</v>
      </c>
      <c r="D43" s="85">
        <f>VAS073_F_Visospaskirsto13IsViso</f>
        <v>781.98234870057479</v>
      </c>
      <c r="E43" s="67" t="s">
        <v>148</v>
      </c>
    </row>
    <row r="44" spans="2:9" s="1" customFormat="1" x14ac:dyDescent="0.25">
      <c r="B44" s="64" t="s">
        <v>152</v>
      </c>
      <c r="C44" s="84" t="s">
        <v>153</v>
      </c>
      <c r="D44" s="85">
        <f>VAS073_F_Visospaskirsto14IsViso</f>
        <v>1094.7864411308465</v>
      </c>
      <c r="E44" s="67" t="s">
        <v>148</v>
      </c>
    </row>
    <row r="45" spans="2:9" s="2" customFormat="1" x14ac:dyDescent="0.25">
      <c r="B45" s="86" t="s">
        <v>154</v>
      </c>
      <c r="C45" s="87" t="s">
        <v>155</v>
      </c>
      <c r="D45" s="88">
        <f>VAS073_F_Visospaskirsto141NuotekuSurinkimas</f>
        <v>328.89289068979355</v>
      </c>
      <c r="E45" s="89" t="s">
        <v>148</v>
      </c>
      <c r="G45" s="90"/>
      <c r="H45" s="90"/>
    </row>
    <row r="46" spans="2:9" s="2" customFormat="1" x14ac:dyDescent="0.25">
      <c r="B46" s="86" t="s">
        <v>156</v>
      </c>
      <c r="C46" s="87" t="s">
        <v>157</v>
      </c>
      <c r="D46" s="88">
        <f>VAS073_F_Visospaskirsto142NuotekuValymas</f>
        <v>513.31636435441965</v>
      </c>
      <c r="E46" s="89" t="s">
        <v>148</v>
      </c>
      <c r="G46" s="90"/>
      <c r="H46" s="90"/>
    </row>
    <row r="47" spans="2:9" s="2" customFormat="1" x14ac:dyDescent="0.25">
      <c r="B47" s="86" t="s">
        <v>158</v>
      </c>
      <c r="C47" s="87" t="s">
        <v>159</v>
      </c>
      <c r="D47" s="88">
        <f>VAS073_F_Visospaskirsto143NuotekuDumblo</f>
        <v>252.57718608663325</v>
      </c>
      <c r="E47" s="89" t="s">
        <v>148</v>
      </c>
      <c r="G47" s="90"/>
      <c r="H47" s="90"/>
    </row>
    <row r="48" spans="2:9" s="1" customFormat="1" x14ac:dyDescent="0.25">
      <c r="B48" s="68" t="s">
        <v>160</v>
      </c>
      <c r="C48" s="84" t="s">
        <v>161</v>
      </c>
      <c r="D48" s="85">
        <f>VAS073_F_Visospaskirsto15PavirsiniuNuoteku</f>
        <v>0</v>
      </c>
      <c r="E48" s="67" t="s">
        <v>148</v>
      </c>
    </row>
    <row r="49" spans="2:9" s="1" customFormat="1" ht="15.75" thickBot="1" x14ac:dyDescent="0.3">
      <c r="B49" s="68" t="s">
        <v>162</v>
      </c>
      <c r="C49" s="91" t="s">
        <v>163</v>
      </c>
      <c r="D49" s="92">
        <f>VAS073_F_Visospaskirsto12ApskaitosVeikla</f>
        <v>102.04083162042336</v>
      </c>
      <c r="E49" s="71" t="s">
        <v>148</v>
      </c>
    </row>
    <row r="50" spans="2:9" s="1" customFormat="1" x14ac:dyDescent="0.25">
      <c r="B50" s="60" t="s">
        <v>63</v>
      </c>
      <c r="C50" s="76" t="s">
        <v>164</v>
      </c>
      <c r="D50" s="83">
        <f>SUM(D51:D52)</f>
        <v>10653.512171548155</v>
      </c>
      <c r="E50" s="63" t="s">
        <v>148</v>
      </c>
      <c r="I50" s="59"/>
    </row>
    <row r="51" spans="2:9" s="1" customFormat="1" x14ac:dyDescent="0.25">
      <c r="B51" s="64" t="s">
        <v>65</v>
      </c>
      <c r="C51" s="84" t="s">
        <v>165</v>
      </c>
      <c r="D51" s="85">
        <f>VAS073_F_Visospaskirsto16KitosReguliuojamosios</f>
        <v>10599.375315525769</v>
      </c>
      <c r="E51" s="67" t="s">
        <v>148</v>
      </c>
      <c r="G51" s="93"/>
      <c r="H51" s="93"/>
    </row>
    <row r="52" spans="2:9" s="1" customFormat="1" ht="15.75" thickBot="1" x14ac:dyDescent="0.3">
      <c r="B52" s="68" t="s">
        <v>69</v>
      </c>
      <c r="C52" s="91" t="s">
        <v>166</v>
      </c>
      <c r="D52" s="92">
        <f>VAS073_F_Visospaskirsto17KitosVeiklos</f>
        <v>54.136856022384762</v>
      </c>
      <c r="E52" s="71" t="s">
        <v>148</v>
      </c>
    </row>
    <row r="53" spans="2:9" s="1" customFormat="1" x14ac:dyDescent="0.25">
      <c r="B53" s="60" t="s">
        <v>167</v>
      </c>
      <c r="C53" s="94" t="s">
        <v>168</v>
      </c>
      <c r="D53" s="83">
        <f>SUM(D54:D73)</f>
        <v>222.38596700000042</v>
      </c>
      <c r="E53" s="63"/>
      <c r="I53" s="59"/>
    </row>
    <row r="54" spans="2:9" s="1" customFormat="1" x14ac:dyDescent="0.25">
      <c r="B54" s="95" t="s">
        <v>169</v>
      </c>
      <c r="C54" s="96" t="s">
        <v>170</v>
      </c>
      <c r="D54" s="97">
        <v>55.06729</v>
      </c>
      <c r="E54" s="98"/>
    </row>
    <row r="55" spans="2:9" s="1" customFormat="1" ht="51.75" x14ac:dyDescent="0.25">
      <c r="B55" s="99" t="s">
        <v>171</v>
      </c>
      <c r="C55" s="96" t="s">
        <v>172</v>
      </c>
      <c r="D55" s="97">
        <v>0.70840000000000003</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17.750269999999997</v>
      </c>
      <c r="E57" s="98"/>
    </row>
    <row r="58" spans="2:9" s="1" customFormat="1" x14ac:dyDescent="0.25">
      <c r="B58" s="99" t="s">
        <v>177</v>
      </c>
      <c r="C58" s="96" t="s">
        <v>178</v>
      </c>
      <c r="D58" s="97">
        <v>2.8954899999999997</v>
      </c>
      <c r="E58" s="98"/>
    </row>
    <row r="59" spans="2:9" s="1" customFormat="1" ht="26.25" x14ac:dyDescent="0.25">
      <c r="B59" s="99" t="s">
        <v>179</v>
      </c>
      <c r="C59" s="96" t="s">
        <v>180</v>
      </c>
      <c r="D59" s="97">
        <v>0</v>
      </c>
      <c r="E59" s="98"/>
    </row>
    <row r="60" spans="2:9" s="1" customFormat="1" ht="26.25" x14ac:dyDescent="0.25">
      <c r="B60" s="99" t="s">
        <v>181</v>
      </c>
      <c r="C60" s="96" t="s">
        <v>182</v>
      </c>
      <c r="D60" s="97">
        <v>0.58723000000000003</v>
      </c>
      <c r="E60" s="98"/>
    </row>
    <row r="61" spans="2:9" s="1" customFormat="1" ht="90" x14ac:dyDescent="0.25">
      <c r="B61" s="99" t="s">
        <v>183</v>
      </c>
      <c r="C61" s="96" t="s">
        <v>184</v>
      </c>
      <c r="D61" s="97"/>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44.941189999999999</v>
      </c>
      <c r="E67" s="98"/>
    </row>
    <row r="68" spans="2:9" s="1" customFormat="1" ht="64.5" x14ac:dyDescent="0.25">
      <c r="B68" s="103" t="s">
        <v>197</v>
      </c>
      <c r="C68" s="96" t="s">
        <v>198</v>
      </c>
      <c r="D68" s="97">
        <v>0</v>
      </c>
      <c r="E68" s="104"/>
    </row>
    <row r="69" spans="2:9" s="1" customFormat="1" ht="39" x14ac:dyDescent="0.25">
      <c r="B69" s="103" t="s">
        <v>199</v>
      </c>
      <c r="C69" s="96" t="s">
        <v>200</v>
      </c>
      <c r="D69" s="97">
        <v>148.71915999999999</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-2.6316000000000002</v>
      </c>
      <c r="E72" s="104"/>
    </row>
    <row r="73" spans="2:9" s="1" customFormat="1" ht="27" thickBot="1" x14ac:dyDescent="0.3">
      <c r="B73" s="105" t="s">
        <v>207</v>
      </c>
      <c r="C73" s="106" t="s">
        <v>208</v>
      </c>
      <c r="D73" s="97">
        <v>-45.651462999999602</v>
      </c>
      <c r="E73" s="107"/>
    </row>
    <row r="74" spans="2:9" s="1" customFormat="1" ht="15.75" thickBot="1" x14ac:dyDescent="0.3">
      <c r="B74" s="78" t="s">
        <v>209</v>
      </c>
      <c r="C74" s="108" t="s">
        <v>210</v>
      </c>
      <c r="D74" s="109">
        <v>421.31649599999923</v>
      </c>
      <c r="E74" s="81"/>
      <c r="I74" s="59"/>
    </row>
    <row r="75" spans="2:9" s="1" customFormat="1" ht="24" x14ac:dyDescent="0.25">
      <c r="B75" s="110" t="s">
        <v>79</v>
      </c>
      <c r="C75" s="111" t="s">
        <v>211</v>
      </c>
      <c r="D75" s="112">
        <f>D11-D42</f>
        <v>303.49088454815546</v>
      </c>
      <c r="E75" s="113"/>
      <c r="I75" s="59"/>
    </row>
    <row r="76" spans="2:9" s="1" customFormat="1" x14ac:dyDescent="0.25">
      <c r="B76" s="64" t="s">
        <v>212</v>
      </c>
      <c r="C76" s="84" t="s">
        <v>213</v>
      </c>
      <c r="D76" s="85">
        <f>D12-D43</f>
        <v>-0.52486870057475699</v>
      </c>
      <c r="E76" s="67"/>
    </row>
    <row r="77" spans="2:9" s="1" customFormat="1" x14ac:dyDescent="0.25">
      <c r="B77" s="64" t="s">
        <v>214</v>
      </c>
      <c r="C77" s="84" t="s">
        <v>215</v>
      </c>
      <c r="D77" s="85">
        <f>D15-D44</f>
        <v>170.17290486915363</v>
      </c>
      <c r="E77" s="67"/>
    </row>
    <row r="78" spans="2:9" s="1" customFormat="1" x14ac:dyDescent="0.25">
      <c r="B78" s="64" t="s">
        <v>216</v>
      </c>
      <c r="C78" s="84" t="s">
        <v>217</v>
      </c>
      <c r="D78" s="85">
        <f>D16-D45</f>
        <v>38.515832474786464</v>
      </c>
      <c r="E78" s="67"/>
    </row>
    <row r="79" spans="2:9" s="1" customFormat="1" x14ac:dyDescent="0.25">
      <c r="B79" s="64" t="s">
        <v>218</v>
      </c>
      <c r="C79" s="84" t="s">
        <v>219</v>
      </c>
      <c r="D79" s="85">
        <f>D19-D46</f>
        <v>132.90873385562031</v>
      </c>
      <c r="E79" s="67"/>
    </row>
    <row r="80" spans="2:9" s="1" customFormat="1" x14ac:dyDescent="0.25">
      <c r="B80" s="64" t="s">
        <v>220</v>
      </c>
      <c r="C80" s="84" t="s">
        <v>221</v>
      </c>
      <c r="D80" s="85">
        <f>D23-D47</f>
        <v>-1.2516614612532351</v>
      </c>
      <c r="E80" s="67"/>
    </row>
    <row r="81" spans="2:9" s="1" customFormat="1" ht="24" x14ac:dyDescent="0.25">
      <c r="B81" s="68" t="s">
        <v>222</v>
      </c>
      <c r="C81" s="84" t="s">
        <v>223</v>
      </c>
      <c r="D81" s="85">
        <f>D27-D48</f>
        <v>0</v>
      </c>
      <c r="E81" s="67"/>
    </row>
    <row r="82" spans="2:9" s="1" customFormat="1" ht="15.75" thickBot="1" x14ac:dyDescent="0.3">
      <c r="B82" s="68" t="s">
        <v>224</v>
      </c>
      <c r="C82" s="91" t="s">
        <v>225</v>
      </c>
      <c r="D82" s="85">
        <f>D31-D49</f>
        <v>133.84284837957665</v>
      </c>
      <c r="E82" s="71"/>
    </row>
    <row r="83" spans="2:9" s="1" customFormat="1" x14ac:dyDescent="0.25">
      <c r="B83" s="60" t="s">
        <v>81</v>
      </c>
      <c r="C83" s="76" t="s">
        <v>226</v>
      </c>
      <c r="D83" s="83">
        <f>D34-D50</f>
        <v>340.20804845184284</v>
      </c>
      <c r="E83" s="63"/>
      <c r="I83" s="59"/>
    </row>
    <row r="84" spans="2:9" s="1" customFormat="1" x14ac:dyDescent="0.25">
      <c r="B84" s="64" t="s">
        <v>83</v>
      </c>
      <c r="C84" s="84" t="s">
        <v>227</v>
      </c>
      <c r="D84" s="85">
        <f>D35-D51</f>
        <v>212.27884447422912</v>
      </c>
      <c r="E84" s="67"/>
    </row>
    <row r="85" spans="2:9" s="1" customFormat="1" x14ac:dyDescent="0.25">
      <c r="B85" s="68" t="s">
        <v>85</v>
      </c>
      <c r="C85" s="91" t="s">
        <v>228</v>
      </c>
      <c r="D85" s="92">
        <f>IFERROR(D38-D52,"-")</f>
        <v>127.92920397761523</v>
      </c>
      <c r="E85" s="71"/>
    </row>
    <row r="86" spans="2:9" s="1" customFormat="1" ht="15.75" thickBot="1" x14ac:dyDescent="0.3">
      <c r="B86" s="114" t="s">
        <v>87</v>
      </c>
      <c r="C86" s="115" t="s">
        <v>229</v>
      </c>
      <c r="D86" s="116"/>
      <c r="E86" s="71"/>
    </row>
    <row r="87" spans="2:9" s="1" customFormat="1" ht="15.75" thickBot="1" x14ac:dyDescent="0.3">
      <c r="B87" s="78" t="s">
        <v>230</v>
      </c>
      <c r="C87" s="79" t="s">
        <v>231</v>
      </c>
      <c r="D87" s="117">
        <v>-85.992999999999995</v>
      </c>
      <c r="E87" s="81"/>
      <c r="I87" s="59"/>
    </row>
    <row r="88" spans="2:9" s="1" customFormat="1" ht="15.75" thickBot="1" x14ac:dyDescent="0.3">
      <c r="B88" s="78" t="s">
        <v>232</v>
      </c>
      <c r="C88" s="79" t="s">
        <v>233</v>
      </c>
      <c r="D88" s="80">
        <f>IFERROR(D74+D86-D87,"0")</f>
        <v>507.30949599999923</v>
      </c>
      <c r="E88" s="81"/>
      <c r="I88" s="59"/>
    </row>
    <row r="89" spans="2:9" s="1" customFormat="1" ht="24" x14ac:dyDescent="0.25">
      <c r="B89" s="110" t="s">
        <v>234</v>
      </c>
      <c r="C89" s="111" t="s">
        <v>235</v>
      </c>
      <c r="D89" s="112">
        <f>IFERROR((D75/D11)*100,"0")</f>
        <v>13.297586525100453</v>
      </c>
      <c r="E89" s="113"/>
    </row>
    <row r="90" spans="2:9" s="1" customFormat="1" x14ac:dyDescent="0.25">
      <c r="B90" s="64" t="s">
        <v>236</v>
      </c>
      <c r="C90" s="84" t="s">
        <v>237</v>
      </c>
      <c r="D90" s="85">
        <f>IFERROR((D76/D12)*100,"0")</f>
        <v>-6.7165356274375532E-2</v>
      </c>
      <c r="E90" s="67"/>
    </row>
    <row r="91" spans="2:9" s="1" customFormat="1" x14ac:dyDescent="0.25">
      <c r="B91" s="64" t="s">
        <v>238</v>
      </c>
      <c r="C91" s="84" t="s">
        <v>239</v>
      </c>
      <c r="D91" s="85">
        <f>IFERROR((D77/D15)*100,"0")</f>
        <v>13.452835888146685</v>
      </c>
      <c r="E91" s="67"/>
    </row>
    <row r="92" spans="2:9" s="1" customFormat="1" ht="24" x14ac:dyDescent="0.25">
      <c r="B92" s="64" t="s">
        <v>240</v>
      </c>
      <c r="C92" s="84" t="s">
        <v>241</v>
      </c>
      <c r="D92" s="85">
        <f>IFERROR((D78/D16)*100,"0")</f>
        <v>10.483102345268316</v>
      </c>
      <c r="E92" s="67"/>
    </row>
    <row r="93" spans="2:9" s="1" customFormat="1" x14ac:dyDescent="0.25">
      <c r="B93" s="64" t="s">
        <v>242</v>
      </c>
      <c r="C93" s="84" t="s">
        <v>243</v>
      </c>
      <c r="D93" s="85">
        <f>IFERROR((D79/D19)*100,"0")</f>
        <v>20.56694087304259</v>
      </c>
      <c r="E93" s="67"/>
    </row>
    <row r="94" spans="2:9" s="1" customFormat="1" x14ac:dyDescent="0.25">
      <c r="B94" s="64" t="s">
        <v>244</v>
      </c>
      <c r="C94" s="84" t="s">
        <v>245</v>
      </c>
      <c r="D94" s="85">
        <f>IFERROR((D80/D23)*100,"0")</f>
        <v>-0.49802401213284347</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56.74103794699856</v>
      </c>
      <c r="E96" s="121"/>
    </row>
    <row r="98" spans="3:3" s="1" customFormat="1" x14ac:dyDescent="0.25">
      <c r="C98" s="90" t="s">
        <v>250</v>
      </c>
    </row>
    <row r="99" spans="3:3" s="1" customFormat="1" x14ac:dyDescent="0.25">
      <c r="C99" s="90" t="s">
        <v>251</v>
      </c>
    </row>
  </sheetData>
  <sheetProtection algorithmName="SHA-512" hashValue="YBbdAKNhp6uZuT2ROTozTXHTS6LJqsik/6XIAQneFGaZjebpXT3PocuNe/2JqSo+uBPDgrk/Aj2eVBhJZAHqhA==" saltValue="DP6ZitBNA7d/hmPoY/krZ+Gu4xj162Se2pFGsoPu0qrY0m03qRBnvtzibRNG7xOkmxeUKdCATLVfHJz274c9BA=="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41"/>
  <sheetViews>
    <sheetView tabSelected="1" zoomScale="80" zoomScaleNormal="80" workbookViewId="0">
      <selection activeCell="O31" sqref="O31"/>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551.24692000000005</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551.24692000000005</v>
      </c>
      <c r="P11" s="146">
        <f t="shared" si="0"/>
        <v>0</v>
      </c>
    </row>
    <row r="12" spans="1:18" s="1" customFormat="1" ht="15.75" thickBot="1" x14ac:dyDescent="0.3">
      <c r="B12" s="150" t="s">
        <v>102</v>
      </c>
      <c r="C12" s="151" t="s">
        <v>270</v>
      </c>
      <c r="D12" s="152">
        <f t="shared" ref="D12:P12" si="1">D31</f>
        <v>0</v>
      </c>
      <c r="E12" s="153">
        <f t="shared" si="1"/>
        <v>0</v>
      </c>
      <c r="F12" s="154">
        <f t="shared" si="1"/>
        <v>0</v>
      </c>
      <c r="G12" s="155">
        <f t="shared" si="1"/>
        <v>0</v>
      </c>
      <c r="H12" s="156">
        <f t="shared" si="1"/>
        <v>0</v>
      </c>
      <c r="I12" s="157">
        <f t="shared" si="1"/>
        <v>0</v>
      </c>
      <c r="J12" s="154">
        <f t="shared" si="1"/>
        <v>0</v>
      </c>
      <c r="K12" s="155">
        <f t="shared" si="1"/>
        <v>0</v>
      </c>
      <c r="L12" s="156">
        <f t="shared" si="1"/>
        <v>0</v>
      </c>
      <c r="M12" s="156">
        <f t="shared" si="1"/>
        <v>0</v>
      </c>
      <c r="N12" s="152">
        <f t="shared" si="1"/>
        <v>0</v>
      </c>
      <c r="O12" s="153">
        <f t="shared" si="1"/>
        <v>0</v>
      </c>
      <c r="P12" s="154">
        <f t="shared" si="1"/>
        <v>0</v>
      </c>
    </row>
    <row r="13" spans="1:18" s="1" customFormat="1" x14ac:dyDescent="0.25">
      <c r="B13" s="150" t="s">
        <v>124</v>
      </c>
      <c r="C13" s="151" t="s">
        <v>271</v>
      </c>
      <c r="D13" s="152">
        <f t="shared" ref="D13:P13" si="2">D34+D91</f>
        <v>516.35429199999999</v>
      </c>
      <c r="E13" s="153">
        <f t="shared" si="2"/>
        <v>9.4561112174365594E-2</v>
      </c>
      <c r="F13" s="154">
        <f t="shared" si="2"/>
        <v>79.158444240079007</v>
      </c>
      <c r="G13" s="155">
        <f t="shared" si="2"/>
        <v>43.450442829672483</v>
      </c>
      <c r="H13" s="156">
        <f t="shared" si="2"/>
        <v>2.6018882934992398</v>
      </c>
      <c r="I13" s="157">
        <f t="shared" si="2"/>
        <v>33.106113116907295</v>
      </c>
      <c r="J13" s="154">
        <f t="shared" si="2"/>
        <v>114.88943679198663</v>
      </c>
      <c r="K13" s="155">
        <f t="shared" si="2"/>
        <v>34.979309046531732</v>
      </c>
      <c r="L13" s="156">
        <f t="shared" si="2"/>
        <v>73.846242560654261</v>
      </c>
      <c r="M13" s="156">
        <f t="shared" si="2"/>
        <v>6.0638851848006308</v>
      </c>
      <c r="N13" s="152">
        <f t="shared" si="2"/>
        <v>0</v>
      </c>
      <c r="O13" s="153">
        <f t="shared" si="2"/>
        <v>312.62824313319999</v>
      </c>
      <c r="P13" s="154">
        <f t="shared" si="2"/>
        <v>9.5836067225600008</v>
      </c>
    </row>
    <row r="14" spans="1:18" s="3" customFormat="1" ht="35.25" customHeight="1" thickBot="1" x14ac:dyDescent="0.3">
      <c r="B14" s="158" t="s">
        <v>126</v>
      </c>
      <c r="C14" s="159" t="s">
        <v>272</v>
      </c>
      <c r="D14" s="160">
        <f t="shared" ref="D14:P14" si="3">D35+D92</f>
        <v>499.18068662971098</v>
      </c>
      <c r="E14" s="161">
        <f t="shared" si="3"/>
        <v>0</v>
      </c>
      <c r="F14" s="162">
        <f t="shared" si="3"/>
        <v>76.810969999999998</v>
      </c>
      <c r="G14" s="163">
        <f t="shared" si="3"/>
        <v>42.321389999999994</v>
      </c>
      <c r="H14" s="164">
        <f t="shared" si="3"/>
        <v>2.3897900000000001</v>
      </c>
      <c r="I14" s="165">
        <f t="shared" si="3"/>
        <v>32.099789999999999</v>
      </c>
      <c r="J14" s="162">
        <f t="shared" si="3"/>
        <v>111.96037</v>
      </c>
      <c r="K14" s="163">
        <f t="shared" si="3"/>
        <v>34.671350000000004</v>
      </c>
      <c r="L14" s="164">
        <f t="shared" si="3"/>
        <v>71.601839999999996</v>
      </c>
      <c r="M14" s="164">
        <f t="shared" si="3"/>
        <v>5.6871800000000015</v>
      </c>
      <c r="N14" s="160">
        <f t="shared" si="3"/>
        <v>0</v>
      </c>
      <c r="O14" s="161">
        <f t="shared" si="3"/>
        <v>301.00020662971099</v>
      </c>
      <c r="P14" s="162">
        <f t="shared" si="3"/>
        <v>9.4091400000000007</v>
      </c>
      <c r="Q14" s="166"/>
      <c r="R14" s="166"/>
    </row>
    <row r="15" spans="1:18" s="1" customFormat="1" ht="15.75" thickBot="1" x14ac:dyDescent="0.3">
      <c r="B15" s="150" t="s">
        <v>131</v>
      </c>
      <c r="C15" s="151" t="s">
        <v>273</v>
      </c>
      <c r="D15" s="152">
        <f t="shared" ref="D15:P15" si="4">D37</f>
        <v>3354.4580663999996</v>
      </c>
      <c r="E15" s="153">
        <f t="shared" si="4"/>
        <v>0</v>
      </c>
      <c r="F15" s="154">
        <f t="shared" si="4"/>
        <v>2.5133200000000002</v>
      </c>
      <c r="G15" s="155">
        <f t="shared" si="4"/>
        <v>3.8399999999999997E-2</v>
      </c>
      <c r="H15" s="156">
        <f t="shared" si="4"/>
        <v>0</v>
      </c>
      <c r="I15" s="157">
        <f t="shared" si="4"/>
        <v>2.47492</v>
      </c>
      <c r="J15" s="154">
        <f t="shared" si="4"/>
        <v>20.258039999999998</v>
      </c>
      <c r="K15" s="155">
        <f t="shared" si="4"/>
        <v>0</v>
      </c>
      <c r="L15" s="156">
        <f t="shared" si="4"/>
        <v>0.77930999999999995</v>
      </c>
      <c r="M15" s="156">
        <f t="shared" si="4"/>
        <v>19.478729999999999</v>
      </c>
      <c r="N15" s="152">
        <f t="shared" si="4"/>
        <v>0</v>
      </c>
      <c r="O15" s="153">
        <f t="shared" si="4"/>
        <v>3331.6867063999994</v>
      </c>
      <c r="P15" s="154">
        <f t="shared" si="4"/>
        <v>0</v>
      </c>
    </row>
    <row r="16" spans="1:18" s="1" customFormat="1" x14ac:dyDescent="0.25">
      <c r="B16" s="150" t="s">
        <v>274</v>
      </c>
      <c r="C16" s="151" t="s">
        <v>275</v>
      </c>
      <c r="D16" s="152">
        <f t="shared" ref="D16:P16" si="5">D45+D99+D194</f>
        <v>307.37326359999992</v>
      </c>
      <c r="E16" s="153">
        <f t="shared" si="5"/>
        <v>22.368637716081619</v>
      </c>
      <c r="F16" s="154">
        <f t="shared" si="5"/>
        <v>28.495037875125632</v>
      </c>
      <c r="G16" s="155">
        <f t="shared" si="5"/>
        <v>7.8767269086619311</v>
      </c>
      <c r="H16" s="156">
        <f t="shared" si="5"/>
        <v>7.5077672210467172</v>
      </c>
      <c r="I16" s="157">
        <f t="shared" si="5"/>
        <v>13.110543745416988</v>
      </c>
      <c r="J16" s="154">
        <f t="shared" si="5"/>
        <v>69.482675122891933</v>
      </c>
      <c r="K16" s="155">
        <f t="shared" si="5"/>
        <v>41.799653701786326</v>
      </c>
      <c r="L16" s="156">
        <f t="shared" si="5"/>
        <v>26.112398190657984</v>
      </c>
      <c r="M16" s="156">
        <f t="shared" si="5"/>
        <v>1.570623230447626</v>
      </c>
      <c r="N16" s="152">
        <f t="shared" si="5"/>
        <v>0</v>
      </c>
      <c r="O16" s="153">
        <f t="shared" si="5"/>
        <v>186.55671982367215</v>
      </c>
      <c r="P16" s="154">
        <f t="shared" si="5"/>
        <v>0.47019306222862572</v>
      </c>
    </row>
    <row r="17" spans="1:21" s="3" customFormat="1" x14ac:dyDescent="0.25">
      <c r="B17" s="167" t="s">
        <v>276</v>
      </c>
      <c r="C17" s="168" t="s">
        <v>277</v>
      </c>
      <c r="D17" s="169">
        <f t="shared" ref="D17:P17" si="6">D46+D100+D195</f>
        <v>119.27486409799998</v>
      </c>
      <c r="E17" s="170">
        <f t="shared" si="6"/>
        <v>2.1326834532592516</v>
      </c>
      <c r="F17" s="171">
        <f t="shared" si="6"/>
        <v>13.23374488439919</v>
      </c>
      <c r="G17" s="172">
        <f t="shared" si="6"/>
        <v>5.275890661911637</v>
      </c>
      <c r="H17" s="173">
        <f t="shared" si="6"/>
        <v>0.83760811451639938</v>
      </c>
      <c r="I17" s="174">
        <f t="shared" si="6"/>
        <v>7.1202461079711519</v>
      </c>
      <c r="J17" s="171">
        <f t="shared" si="6"/>
        <v>16.537261797261333</v>
      </c>
      <c r="K17" s="172">
        <f t="shared" si="6"/>
        <v>3.8788282482273546</v>
      </c>
      <c r="L17" s="173">
        <f t="shared" si="6"/>
        <v>11.452738634144207</v>
      </c>
      <c r="M17" s="173">
        <f t="shared" si="6"/>
        <v>1.2056949148897682</v>
      </c>
      <c r="N17" s="169">
        <f t="shared" si="6"/>
        <v>0</v>
      </c>
      <c r="O17" s="170">
        <f t="shared" si="6"/>
        <v>87.152273678276543</v>
      </c>
      <c r="P17" s="171">
        <f t="shared" si="6"/>
        <v>0.21890028480367049</v>
      </c>
      <c r="Q17" s="166"/>
      <c r="R17" s="166"/>
    </row>
    <row r="18" spans="1:21" s="3" customFormat="1" x14ac:dyDescent="0.25">
      <c r="B18" s="167" t="s">
        <v>278</v>
      </c>
      <c r="C18" s="168" t="s">
        <v>279</v>
      </c>
      <c r="D18" s="169">
        <f t="shared" ref="D18:P18" si="7">D49+D103+D198</f>
        <v>18.416349999999998</v>
      </c>
      <c r="E18" s="170">
        <f t="shared" si="7"/>
        <v>0</v>
      </c>
      <c r="F18" s="171">
        <f t="shared" si="7"/>
        <v>1.20004</v>
      </c>
      <c r="G18" s="172">
        <f t="shared" si="7"/>
        <v>0</v>
      </c>
      <c r="H18" s="173">
        <f t="shared" si="7"/>
        <v>0</v>
      </c>
      <c r="I18" s="174">
        <f t="shared" si="7"/>
        <v>1.20004</v>
      </c>
      <c r="J18" s="171">
        <f t="shared" si="7"/>
        <v>13.318479999999999</v>
      </c>
      <c r="K18" s="172">
        <f t="shared" si="7"/>
        <v>13.318479999999999</v>
      </c>
      <c r="L18" s="173">
        <f t="shared" si="7"/>
        <v>0</v>
      </c>
      <c r="M18" s="173">
        <f t="shared" si="7"/>
        <v>0</v>
      </c>
      <c r="N18" s="169">
        <f t="shared" si="7"/>
        <v>0</v>
      </c>
      <c r="O18" s="170">
        <f t="shared" si="7"/>
        <v>3.8978299999999999</v>
      </c>
      <c r="P18" s="171">
        <f t="shared" si="7"/>
        <v>0</v>
      </c>
      <c r="Q18" s="166"/>
      <c r="R18" s="166"/>
    </row>
    <row r="19" spans="1:21" s="3" customFormat="1" ht="15.75" thickBot="1" x14ac:dyDescent="0.3">
      <c r="B19" s="175" t="s">
        <v>280</v>
      </c>
      <c r="C19" s="176" t="s">
        <v>281</v>
      </c>
      <c r="D19" s="177">
        <f t="shared" ref="D19:P19" si="8">D47+D101+D196</f>
        <v>62.412669501999993</v>
      </c>
      <c r="E19" s="178">
        <f t="shared" si="8"/>
        <v>4.6291716269158876</v>
      </c>
      <c r="F19" s="179">
        <f t="shared" si="8"/>
        <v>9.8722727360749953</v>
      </c>
      <c r="G19" s="180">
        <f t="shared" si="8"/>
        <v>4.404837709167414E-2</v>
      </c>
      <c r="H19" s="181">
        <f t="shared" si="8"/>
        <v>6.5901463960197164</v>
      </c>
      <c r="I19" s="182">
        <f t="shared" si="8"/>
        <v>3.2380779629636045</v>
      </c>
      <c r="J19" s="179">
        <f t="shared" si="8"/>
        <v>18.655703877031531</v>
      </c>
      <c r="K19" s="180">
        <f t="shared" si="8"/>
        <v>15.596120479208391</v>
      </c>
      <c r="L19" s="181">
        <f t="shared" si="8"/>
        <v>2.9981407461976479</v>
      </c>
      <c r="M19" s="181">
        <f t="shared" si="8"/>
        <v>6.1442651625491014E-2</v>
      </c>
      <c r="N19" s="177">
        <f t="shared" si="8"/>
        <v>0</v>
      </c>
      <c r="O19" s="178">
        <f t="shared" si="8"/>
        <v>29.12395440181632</v>
      </c>
      <c r="P19" s="179">
        <f t="shared" si="8"/>
        <v>0.13156686016126901</v>
      </c>
      <c r="Q19" s="166"/>
      <c r="R19" s="166"/>
    </row>
    <row r="20" spans="1:21" s="1" customFormat="1" x14ac:dyDescent="0.25">
      <c r="B20" s="150" t="s">
        <v>282</v>
      </c>
      <c r="C20" s="183" t="s">
        <v>283</v>
      </c>
      <c r="D20" s="152">
        <f t="shared" ref="D20:P20" si="9">D52+D106+D201</f>
        <v>2680.6523599999996</v>
      </c>
      <c r="E20" s="153">
        <f t="shared" si="9"/>
        <v>71.308678923634986</v>
      </c>
      <c r="F20" s="154">
        <f t="shared" si="9"/>
        <v>313.3179948535136</v>
      </c>
      <c r="G20" s="155">
        <f t="shared" si="9"/>
        <v>79.543698684834126</v>
      </c>
      <c r="H20" s="156">
        <f t="shared" si="9"/>
        <v>87.995368066276029</v>
      </c>
      <c r="I20" s="157">
        <f t="shared" si="9"/>
        <v>145.77892810240346</v>
      </c>
      <c r="J20" s="154">
        <f t="shared" si="9"/>
        <v>463.8523099959628</v>
      </c>
      <c r="K20" s="155">
        <f t="shared" si="9"/>
        <v>118.22772351018588</v>
      </c>
      <c r="L20" s="156">
        <f t="shared" si="9"/>
        <v>220.64374978101804</v>
      </c>
      <c r="M20" s="156">
        <f t="shared" si="9"/>
        <v>124.98083670475881</v>
      </c>
      <c r="N20" s="152">
        <f t="shared" si="9"/>
        <v>0</v>
      </c>
      <c r="O20" s="153">
        <f t="shared" si="9"/>
        <v>1805.8515279747689</v>
      </c>
      <c r="P20" s="154">
        <f t="shared" si="9"/>
        <v>26.321848252119715</v>
      </c>
    </row>
    <row r="21" spans="1:21" s="1" customFormat="1" ht="15.75" thickBot="1" x14ac:dyDescent="0.3">
      <c r="B21" s="167" t="s">
        <v>284</v>
      </c>
      <c r="C21" s="184" t="s">
        <v>285</v>
      </c>
      <c r="D21" s="169">
        <f t="shared" ref="D21:P21" si="10">D53+D107+D202</f>
        <v>2587.6640900000002</v>
      </c>
      <c r="E21" s="170">
        <f t="shared" si="10"/>
        <v>69.200217350353711</v>
      </c>
      <c r="F21" s="171">
        <f t="shared" si="10"/>
        <v>300.57685202615693</v>
      </c>
      <c r="G21" s="172">
        <f t="shared" si="10"/>
        <v>75.757387072383935</v>
      </c>
      <c r="H21" s="173">
        <f t="shared" si="10"/>
        <v>85.250291691776269</v>
      </c>
      <c r="I21" s="174">
        <f t="shared" si="10"/>
        <v>139.56917326199675</v>
      </c>
      <c r="J21" s="171">
        <f t="shared" si="10"/>
        <v>445.88872907558175</v>
      </c>
      <c r="K21" s="172">
        <f t="shared" si="10"/>
        <v>112.55170598402154</v>
      </c>
      <c r="L21" s="173">
        <f t="shared" si="10"/>
        <v>212.5223809647236</v>
      </c>
      <c r="M21" s="173">
        <f t="shared" si="10"/>
        <v>120.81464212683662</v>
      </c>
      <c r="N21" s="169">
        <f t="shared" si="10"/>
        <v>0</v>
      </c>
      <c r="O21" s="170">
        <f t="shared" si="10"/>
        <v>1746.4383708332882</v>
      </c>
      <c r="P21" s="171">
        <f t="shared" si="10"/>
        <v>25.559920714619391</v>
      </c>
    </row>
    <row r="22" spans="1:21" s="1" customFormat="1" ht="15.75" thickBot="1" x14ac:dyDescent="0.3">
      <c r="A22" s="185"/>
      <c r="B22" s="186" t="s">
        <v>286</v>
      </c>
      <c r="C22" s="187" t="s">
        <v>287</v>
      </c>
      <c r="D22" s="188">
        <f>D32+D33+D47+D67+D69+D73+D75+D76+D77+D79+D85+D86+D101+D119+D121+D125+D128+D129+D131+D137+D138+D196+D214+D216+D220+D222+D223+D224+D226+D233+D234+D127</f>
        <v>266.14869446999995</v>
      </c>
      <c r="E22" s="189">
        <f>E32+E33+E47+E67+E69+E73+E75+E76+E77+E79+E85+E86+E101+E119+E121+E125+E127+E128+E129+E131+E137+E138+E196+E214+E216+E220+E222+E223+E224+E226+E233+E234+E127</f>
        <v>7.0747573277346225</v>
      </c>
      <c r="F22" s="190">
        <f t="shared" ref="F22:P22" si="11">F32+F33+F47+F67+F69+F73+F75+F76+F77+F79+F85+F86+F101+F119+F121+F125+F128+F129+F131+F137+F138+F196+F214+F216+F220+F222+F223+F224+F226+F233+F234+F127</f>
        <v>37.680353966964276</v>
      </c>
      <c r="G22" s="191">
        <f t="shared" si="11"/>
        <v>7.9117600534796599</v>
      </c>
      <c r="H22" s="192">
        <f t="shared" si="11"/>
        <v>11.397342086133248</v>
      </c>
      <c r="I22" s="193">
        <f t="shared" si="11"/>
        <v>18.371251827351362</v>
      </c>
      <c r="J22" s="190">
        <f t="shared" si="11"/>
        <v>55.02716923421788</v>
      </c>
      <c r="K22" s="191">
        <f t="shared" si="11"/>
        <v>23.015808650795673</v>
      </c>
      <c r="L22" s="192">
        <f t="shared" si="11"/>
        <v>22.210436592304042</v>
      </c>
      <c r="M22" s="192">
        <f t="shared" si="11"/>
        <v>9.8009239911181556</v>
      </c>
      <c r="N22" s="188">
        <f t="shared" si="11"/>
        <v>0</v>
      </c>
      <c r="O22" s="189">
        <f t="shared" si="11"/>
        <v>164.92933572339442</v>
      </c>
      <c r="P22" s="194">
        <f t="shared" si="11"/>
        <v>1.444216261940612</v>
      </c>
    </row>
    <row r="23" spans="1:21" s="1" customFormat="1" ht="16.5" thickTop="1" thickBot="1" x14ac:dyDescent="0.3">
      <c r="A23" s="185"/>
      <c r="B23" s="195" t="s">
        <v>288</v>
      </c>
      <c r="C23" s="135" t="s">
        <v>289</v>
      </c>
      <c r="D23" s="196">
        <f t="shared" ref="D23:P23" si="12">D29+D90+D186</f>
        <v>12632.321792999999</v>
      </c>
      <c r="E23" s="197">
        <f t="shared" si="12"/>
        <v>102.04083162042336</v>
      </c>
      <c r="F23" s="195">
        <f t="shared" si="12"/>
        <v>781.98234870057479</v>
      </c>
      <c r="G23" s="198">
        <f t="shared" si="12"/>
        <v>248.07902566974408</v>
      </c>
      <c r="H23" s="199">
        <f t="shared" si="12"/>
        <v>175.44165083979692</v>
      </c>
      <c r="I23" s="200">
        <f t="shared" si="12"/>
        <v>358.46167219103376</v>
      </c>
      <c r="J23" s="195">
        <f t="shared" si="12"/>
        <v>1094.7864411308465</v>
      </c>
      <c r="K23" s="198">
        <f t="shared" si="12"/>
        <v>328.89289068979355</v>
      </c>
      <c r="L23" s="199">
        <f t="shared" si="12"/>
        <v>513.31636435441965</v>
      </c>
      <c r="M23" s="199">
        <f t="shared" si="12"/>
        <v>252.57718608663325</v>
      </c>
      <c r="N23" s="196">
        <f t="shared" si="12"/>
        <v>0</v>
      </c>
      <c r="O23" s="197">
        <f t="shared" si="12"/>
        <v>10599.375315525769</v>
      </c>
      <c r="P23" s="201">
        <f t="shared" si="12"/>
        <v>54.136856022384762</v>
      </c>
      <c r="S23" s="122"/>
      <c r="T23" s="202"/>
      <c r="U23" s="4"/>
    </row>
    <row r="24" spans="1:21" s="1" customFormat="1" ht="15.75" thickTop="1" x14ac:dyDescent="0.25">
      <c r="B24" s="203" t="s">
        <v>290</v>
      </c>
      <c r="C24" s="204" t="s">
        <v>291</v>
      </c>
      <c r="D24" s="152">
        <f t="shared" ref="D24:D31" si="13">E24+F24+J24+N24+O24+P24</f>
        <v>5064.4076099702888</v>
      </c>
      <c r="E24" s="153">
        <f t="shared" ref="E24:P24" si="14">SUM(E25:E27)</f>
        <v>102.04083162042336</v>
      </c>
      <c r="F24" s="154">
        <f t="shared" si="14"/>
        <v>649.96805870057483</v>
      </c>
      <c r="G24" s="155">
        <f t="shared" si="14"/>
        <v>153.02923566974411</v>
      </c>
      <c r="H24" s="156">
        <f t="shared" si="14"/>
        <v>173.05186083979692</v>
      </c>
      <c r="I24" s="157">
        <f t="shared" si="14"/>
        <v>323.88696219103377</v>
      </c>
      <c r="J24" s="154">
        <f t="shared" si="14"/>
        <v>958.59203113084652</v>
      </c>
      <c r="K24" s="155">
        <f t="shared" si="14"/>
        <v>294.22154068979358</v>
      </c>
      <c r="L24" s="156">
        <f t="shared" si="14"/>
        <v>436.95921435441971</v>
      </c>
      <c r="M24" s="156">
        <f t="shared" si="14"/>
        <v>227.41127608663322</v>
      </c>
      <c r="N24" s="152">
        <f t="shared" si="14"/>
        <v>0</v>
      </c>
      <c r="O24" s="153">
        <f t="shared" si="14"/>
        <v>3309.7129724960596</v>
      </c>
      <c r="P24" s="203">
        <f t="shared" si="14"/>
        <v>44.093716022384761</v>
      </c>
      <c r="S24" s="122"/>
      <c r="T24" s="122"/>
      <c r="U24" s="205"/>
    </row>
    <row r="25" spans="1:21" s="1" customFormat="1" x14ac:dyDescent="0.25">
      <c r="B25" s="206" t="s">
        <v>292</v>
      </c>
      <c r="C25" s="207" t="s">
        <v>293</v>
      </c>
      <c r="D25" s="208">
        <f t="shared" si="13"/>
        <v>3548.0543098062894</v>
      </c>
      <c r="E25" s="209">
        <f>E29-E30-E31-E35-E38-E39-E58-E59-E89</f>
        <v>76.012323761000005</v>
      </c>
      <c r="F25" s="206">
        <f t="shared" ref="F25:F30" si="15">SUM(G25:I25)</f>
        <v>460.76733999999999</v>
      </c>
      <c r="G25" s="210">
        <f>G29-G30-G31-G35-G38-G39-G58-G59-G89</f>
        <v>99.441141552754772</v>
      </c>
      <c r="H25" s="211">
        <f>H29-H30-H31-H35-H38-H39-H58-H59-H89</f>
        <v>127.83745255177482</v>
      </c>
      <c r="I25" s="212">
        <f>I29-I30-I31-I35-I38-I39-I58-I59-I89</f>
        <v>233.4887458954704</v>
      </c>
      <c r="J25" s="206">
        <f t="shared" ref="J25:J56" si="16">SUM(K25:M25)</f>
        <v>690.58004000000005</v>
      </c>
      <c r="K25" s="210">
        <f t="shared" ref="K25:P25" si="17">K29-K30-K31-K35-K38-K39-K58-K59-K89</f>
        <v>212.87948999999998</v>
      </c>
      <c r="L25" s="211">
        <f t="shared" si="17"/>
        <v>312.47036202318264</v>
      </c>
      <c r="M25" s="211">
        <f t="shared" si="17"/>
        <v>165.23018797681738</v>
      </c>
      <c r="N25" s="208">
        <f t="shared" si="17"/>
        <v>0</v>
      </c>
      <c r="O25" s="209">
        <f t="shared" si="17"/>
        <v>2296.8280760452894</v>
      </c>
      <c r="P25" s="206">
        <f t="shared" si="17"/>
        <v>23.866530000000004</v>
      </c>
      <c r="S25" s="122"/>
      <c r="T25" s="122"/>
      <c r="U25" s="205"/>
    </row>
    <row r="26" spans="1:21" s="1" customFormat="1" x14ac:dyDescent="0.25">
      <c r="B26" s="206" t="s">
        <v>294</v>
      </c>
      <c r="C26" s="213" t="s">
        <v>295</v>
      </c>
      <c r="D26" s="214">
        <f t="shared" si="13"/>
        <v>856.80194999999981</v>
      </c>
      <c r="E26" s="215">
        <f>E90-E92-E140</f>
        <v>13.243220068128583</v>
      </c>
      <c r="F26" s="216">
        <f t="shared" si="15"/>
        <v>103.27716862225148</v>
      </c>
      <c r="G26" s="217">
        <f>G90-G92-G140</f>
        <v>33.885113365393309</v>
      </c>
      <c r="H26" s="218">
        <f>H90-H92-H140</f>
        <v>22.688795009100563</v>
      </c>
      <c r="I26" s="219">
        <f>I90-I92-I140</f>
        <v>46.703260247757619</v>
      </c>
      <c r="J26" s="216">
        <f t="shared" si="16"/>
        <v>144.0444844507399</v>
      </c>
      <c r="K26" s="217">
        <f t="shared" ref="K26:P26" si="18">K90-K92-K140</f>
        <v>43.129457040124549</v>
      </c>
      <c r="L26" s="218">
        <f t="shared" si="18"/>
        <v>67.743334968374029</v>
      </c>
      <c r="M26" s="218">
        <f t="shared" si="18"/>
        <v>33.171692442241323</v>
      </c>
      <c r="N26" s="214">
        <f t="shared" si="18"/>
        <v>0</v>
      </c>
      <c r="O26" s="215">
        <f t="shared" si="18"/>
        <v>581.7432528495998</v>
      </c>
      <c r="P26" s="216">
        <f t="shared" si="18"/>
        <v>14.493824009279997</v>
      </c>
    </row>
    <row r="27" spans="1:21" s="1" customFormat="1" ht="15.75" thickBot="1" x14ac:dyDescent="0.3">
      <c r="B27" s="206" t="s">
        <v>296</v>
      </c>
      <c r="C27" s="220" t="s">
        <v>297</v>
      </c>
      <c r="D27" s="221">
        <f t="shared" si="13"/>
        <v>659.55135016400004</v>
      </c>
      <c r="E27" s="222">
        <f>E186</f>
        <v>12.785287791294783</v>
      </c>
      <c r="F27" s="223">
        <f t="shared" si="15"/>
        <v>85.923550078323331</v>
      </c>
      <c r="G27" s="224">
        <f>G186</f>
        <v>19.702980751596023</v>
      </c>
      <c r="H27" s="225">
        <f>H186</f>
        <v>22.525613278921536</v>
      </c>
      <c r="I27" s="226">
        <f>I186</f>
        <v>43.694956047805775</v>
      </c>
      <c r="J27" s="223">
        <f t="shared" si="16"/>
        <v>123.96750668010657</v>
      </c>
      <c r="K27" s="224">
        <f t="shared" ref="K27:P27" si="19">K186</f>
        <v>38.212593649669017</v>
      </c>
      <c r="L27" s="225">
        <f t="shared" si="19"/>
        <v>56.745517362863012</v>
      </c>
      <c r="M27" s="225">
        <f t="shared" si="19"/>
        <v>29.009395667574534</v>
      </c>
      <c r="N27" s="221">
        <f t="shared" si="19"/>
        <v>0</v>
      </c>
      <c r="O27" s="222">
        <f t="shared" si="19"/>
        <v>431.14164360117064</v>
      </c>
      <c r="P27" s="223">
        <f t="shared" si="19"/>
        <v>5.7333620131047605</v>
      </c>
    </row>
    <row r="28" spans="1:21" s="1" customFormat="1" ht="16.5" thickTop="1" thickBot="1" x14ac:dyDescent="0.3">
      <c r="B28" s="203" t="s">
        <v>298</v>
      </c>
      <c r="C28" s="204" t="s">
        <v>299</v>
      </c>
      <c r="D28" s="196">
        <f t="shared" si="13"/>
        <v>7567.9141830297094</v>
      </c>
      <c r="E28" s="197">
        <f>E30+E31+E35+E38+E39+E58+E59+E89+E92+E140</f>
        <v>0</v>
      </c>
      <c r="F28" s="195">
        <f t="shared" si="15"/>
        <v>132.01429000000002</v>
      </c>
      <c r="G28" s="198">
        <f>G30+G31+G35+G38+G39+G58+G59+G89+G92+G140</f>
        <v>95.049790000000002</v>
      </c>
      <c r="H28" s="199">
        <f>H30+H31+H35+H38+H39+H58+H59+H89+H92+H140</f>
        <v>2.3897900000000001</v>
      </c>
      <c r="I28" s="200">
        <f>I30+I31+I35+I38+I39+I58+I59+I89+I92+I140</f>
        <v>34.574709999999996</v>
      </c>
      <c r="J28" s="195">
        <f t="shared" si="16"/>
        <v>136.19441</v>
      </c>
      <c r="K28" s="198">
        <f t="shared" ref="K28:P28" si="20">K30+K31+K35+K38+K39+K58+K59+K89+K92+K140</f>
        <v>34.671350000000004</v>
      </c>
      <c r="L28" s="199">
        <f t="shared" si="20"/>
        <v>76.35714999999999</v>
      </c>
      <c r="M28" s="199">
        <f t="shared" si="20"/>
        <v>25.165909999999997</v>
      </c>
      <c r="N28" s="196">
        <f t="shared" si="20"/>
        <v>0</v>
      </c>
      <c r="O28" s="197">
        <f t="shared" si="20"/>
        <v>7289.6623430297095</v>
      </c>
      <c r="P28" s="195">
        <f t="shared" si="20"/>
        <v>10.043139999999999</v>
      </c>
    </row>
    <row r="29" spans="1:21" s="1" customFormat="1" ht="45" customHeight="1" thickTop="1" thickBot="1" x14ac:dyDescent="0.3">
      <c r="B29" s="134" t="s">
        <v>53</v>
      </c>
      <c r="C29" s="135" t="s">
        <v>300</v>
      </c>
      <c r="D29" s="227">
        <f t="shared" si="13"/>
        <v>11115.968492836</v>
      </c>
      <c r="E29" s="228">
        <f>E30+E31+E34+E37+E40+E43+E45+E51+E52+E57+E63+E66+E81+E82</f>
        <v>76.012323761000005</v>
      </c>
      <c r="F29" s="134">
        <f t="shared" si="15"/>
        <v>592.78162999999995</v>
      </c>
      <c r="G29" s="229">
        <f>G30+G31+G34+G37+G40+G43+G45+G51+G52+G57+G63+G66+G81+G82</f>
        <v>194.49093155275477</v>
      </c>
      <c r="H29" s="230">
        <f>H30+H31+H34+H37+H40+H43+H45+H51+H52+H57+H63+H66+H81+H82</f>
        <v>130.22724255177482</v>
      </c>
      <c r="I29" s="231">
        <f>I30+I31+I34+I37+I40+I43+I45+I51+I52+I57+I63+I66+I81+I82</f>
        <v>268.06345589547038</v>
      </c>
      <c r="J29" s="134">
        <f t="shared" si="16"/>
        <v>826.77445</v>
      </c>
      <c r="K29" s="229">
        <f t="shared" ref="K29:P29" si="21">K30+K31+K34+K37+K40+K43+K45+K51+K52+K57+K63+K66+K81+K82</f>
        <v>247.55083999999999</v>
      </c>
      <c r="L29" s="230">
        <f t="shared" si="21"/>
        <v>388.82751202318263</v>
      </c>
      <c r="M29" s="230">
        <f t="shared" si="21"/>
        <v>190.3960979768174</v>
      </c>
      <c r="N29" s="227">
        <f t="shared" si="21"/>
        <v>0</v>
      </c>
      <c r="O29" s="228">
        <f t="shared" si="21"/>
        <v>9586.4904190749985</v>
      </c>
      <c r="P29" s="134">
        <f t="shared" si="21"/>
        <v>33.909670000000006</v>
      </c>
      <c r="Q29" s="232"/>
      <c r="R29" s="232"/>
      <c r="S29" s="205"/>
    </row>
    <row r="30" spans="1:21" s="1" customFormat="1" ht="16.5" thickTop="1" thickBot="1" x14ac:dyDescent="0.3">
      <c r="B30" s="142" t="s">
        <v>55</v>
      </c>
      <c r="C30" s="143" t="s">
        <v>269</v>
      </c>
      <c r="D30" s="144">
        <f t="shared" si="13"/>
        <v>551.24692000000005</v>
      </c>
      <c r="E30" s="145">
        <v>0</v>
      </c>
      <c r="F30" s="146">
        <f t="shared" si="15"/>
        <v>0</v>
      </c>
      <c r="G30" s="233"/>
      <c r="H30" s="234"/>
      <c r="I30" s="235"/>
      <c r="J30" s="154">
        <f t="shared" si="16"/>
        <v>0</v>
      </c>
      <c r="K30" s="233"/>
      <c r="L30" s="234"/>
      <c r="M30" s="234"/>
      <c r="N30" s="236"/>
      <c r="O30" s="237">
        <f>217.29692+333.95</f>
        <v>551.24692000000005</v>
      </c>
      <c r="P30" s="238"/>
    </row>
    <row r="31" spans="1:21" s="1" customFormat="1" x14ac:dyDescent="0.25">
      <c r="B31" s="150" t="s">
        <v>141</v>
      </c>
      <c r="C31" s="239" t="s">
        <v>270</v>
      </c>
      <c r="D31" s="152">
        <f t="shared" si="13"/>
        <v>0</v>
      </c>
      <c r="E31" s="153">
        <f>SUM(E32:E33)</f>
        <v>0</v>
      </c>
      <c r="F31" s="154">
        <v>0</v>
      </c>
      <c r="G31" s="155">
        <f>SUM(G32:G33)</f>
        <v>0</v>
      </c>
      <c r="H31" s="156">
        <f>SUM(H32:H33)</f>
        <v>0</v>
      </c>
      <c r="I31" s="157">
        <f>SUM(I32:I33)</f>
        <v>0</v>
      </c>
      <c r="J31" s="154">
        <f t="shared" si="16"/>
        <v>0</v>
      </c>
      <c r="K31" s="155">
        <f>SUM(K32:K33)</f>
        <v>0</v>
      </c>
      <c r="L31" s="156">
        <f>SUM(L32:L33)</f>
        <v>0</v>
      </c>
      <c r="M31" s="156">
        <f>SUM(M32:M33)</f>
        <v>0</v>
      </c>
      <c r="N31" s="152">
        <f>SUM(N32:N33)</f>
        <v>0</v>
      </c>
      <c r="O31" s="153">
        <v>0</v>
      </c>
      <c r="P31" s="154">
        <v>0</v>
      </c>
    </row>
    <row r="32" spans="1:21" s="1" customFormat="1" x14ac:dyDescent="0.25">
      <c r="B32" s="167" t="s">
        <v>143</v>
      </c>
      <c r="C32" s="168" t="s">
        <v>270</v>
      </c>
      <c r="D32" s="208">
        <f>J32+N32</f>
        <v>0</v>
      </c>
      <c r="E32" s="240"/>
      <c r="F32" s="241"/>
      <c r="G32" s="242"/>
      <c r="H32" s="97"/>
      <c r="I32" s="243"/>
      <c r="J32" s="206">
        <f t="shared" si="16"/>
        <v>0</v>
      </c>
      <c r="K32" s="242"/>
      <c r="L32" s="97"/>
      <c r="M32" s="97"/>
      <c r="N32" s="244"/>
      <c r="O32" s="240"/>
      <c r="P32" s="241"/>
    </row>
    <row r="33" spans="2:19" s="1" customFormat="1" ht="15.75" thickBot="1" x14ac:dyDescent="0.3">
      <c r="B33" s="167" t="s">
        <v>145</v>
      </c>
      <c r="C33" s="168" t="s">
        <v>301</v>
      </c>
      <c r="D33" s="208">
        <f>J33+N33</f>
        <v>0</v>
      </c>
      <c r="E33" s="240"/>
      <c r="F33" s="241"/>
      <c r="G33" s="242"/>
      <c r="H33" s="97"/>
      <c r="I33" s="243"/>
      <c r="J33" s="206">
        <f t="shared" si="16"/>
        <v>0</v>
      </c>
      <c r="K33" s="242"/>
      <c r="L33" s="97"/>
      <c r="M33" s="97"/>
      <c r="N33" s="244"/>
      <c r="O33" s="240"/>
      <c r="P33" s="241"/>
    </row>
    <row r="34" spans="2:19" s="1" customFormat="1" x14ac:dyDescent="0.25">
      <c r="B34" s="150" t="s">
        <v>302</v>
      </c>
      <c r="C34" s="239" t="s">
        <v>303</v>
      </c>
      <c r="D34" s="152">
        <f t="shared" ref="D34:D65" si="22">E34+F34+J34+N34+O34+P34</f>
        <v>510.48999199999997</v>
      </c>
      <c r="E34" s="153">
        <f>E35+E36</f>
        <v>0</v>
      </c>
      <c r="F34" s="154">
        <f>F35+F36</f>
        <v>78.421009999999995</v>
      </c>
      <c r="G34" s="155">
        <f>G35+G36</f>
        <v>43.208491552754765</v>
      </c>
      <c r="H34" s="156">
        <f>H35+H36</f>
        <v>2.439882551774831</v>
      </c>
      <c r="I34" s="157">
        <f>I35+I36</f>
        <v>32.772635895470401</v>
      </c>
      <c r="J34" s="154">
        <f t="shared" si="16"/>
        <v>113.86091</v>
      </c>
      <c r="K34" s="155">
        <f t="shared" ref="K34:P34" si="23">SUM(K35:K36)</f>
        <v>34.671350000000004</v>
      </c>
      <c r="L34" s="156">
        <f t="shared" si="23"/>
        <v>73.362532023182595</v>
      </c>
      <c r="M34" s="156">
        <f t="shared" si="23"/>
        <v>5.8270279768174067</v>
      </c>
      <c r="N34" s="152">
        <f t="shared" si="23"/>
        <v>0</v>
      </c>
      <c r="O34" s="153">
        <f t="shared" si="23"/>
        <v>308.62613199999998</v>
      </c>
      <c r="P34" s="154">
        <f t="shared" si="23"/>
        <v>9.5819400000000012</v>
      </c>
      <c r="S34" s="205"/>
    </row>
    <row r="35" spans="2:19" s="1" customFormat="1" ht="33" customHeight="1" x14ac:dyDescent="0.25">
      <c r="B35" s="167" t="s">
        <v>304</v>
      </c>
      <c r="C35" s="168" t="s">
        <v>272</v>
      </c>
      <c r="D35" s="208">
        <f t="shared" si="22"/>
        <v>499.18068662971098</v>
      </c>
      <c r="E35" s="245"/>
      <c r="F35" s="206">
        <f t="shared" ref="F35:F66" si="24">SUM(G35:I35)</f>
        <v>76.810969999999998</v>
      </c>
      <c r="G35" s="242">
        <v>42.321389999999994</v>
      </c>
      <c r="H35" s="97">
        <v>2.3897900000000001</v>
      </c>
      <c r="I35" s="243">
        <v>32.099789999999999</v>
      </c>
      <c r="J35" s="206">
        <f t="shared" si="16"/>
        <v>111.96037</v>
      </c>
      <c r="K35" s="242">
        <v>34.671350000000004</v>
      </c>
      <c r="L35" s="97">
        <v>71.601839999999996</v>
      </c>
      <c r="M35" s="97">
        <v>5.6871800000000015</v>
      </c>
      <c r="N35" s="244">
        <v>0</v>
      </c>
      <c r="O35" s="240">
        <v>301.00020662971099</v>
      </c>
      <c r="P35" s="241">
        <v>9.4091400000000007</v>
      </c>
    </row>
    <row r="36" spans="2:19" s="1" customFormat="1" ht="26.25" customHeight="1" thickBot="1" x14ac:dyDescent="0.3">
      <c r="B36" s="167" t="s">
        <v>305</v>
      </c>
      <c r="C36" s="168" t="s">
        <v>306</v>
      </c>
      <c r="D36" s="208">
        <f t="shared" si="22"/>
        <v>11.309305370288994</v>
      </c>
      <c r="E36" s="240"/>
      <c r="F36" s="206">
        <f t="shared" si="24"/>
        <v>1.6100400000000004</v>
      </c>
      <c r="G36" s="242">
        <v>0.88710155275476943</v>
      </c>
      <c r="H36" s="246">
        <v>5.0092551774831136E-2</v>
      </c>
      <c r="I36" s="247">
        <v>0.67284589547039975</v>
      </c>
      <c r="J36" s="206">
        <f t="shared" si="16"/>
        <v>1.9005399999999997</v>
      </c>
      <c r="K36" s="248">
        <v>0</v>
      </c>
      <c r="L36" s="246">
        <v>1.760692023182594</v>
      </c>
      <c r="M36" s="246">
        <v>0.13984797681740563</v>
      </c>
      <c r="N36" s="244">
        <v>0</v>
      </c>
      <c r="O36" s="240">
        <v>7.6259253702889946</v>
      </c>
      <c r="P36" s="241">
        <v>0.17280000000000001</v>
      </c>
    </row>
    <row r="37" spans="2:19" s="1" customFormat="1" x14ac:dyDescent="0.25">
      <c r="B37" s="150" t="s">
        <v>307</v>
      </c>
      <c r="C37" s="239" t="s">
        <v>273</v>
      </c>
      <c r="D37" s="152">
        <f t="shared" si="22"/>
        <v>3354.4580663999996</v>
      </c>
      <c r="E37" s="153">
        <f>E38+E39</f>
        <v>0</v>
      </c>
      <c r="F37" s="154">
        <f t="shared" si="24"/>
        <v>2.5133200000000002</v>
      </c>
      <c r="G37" s="155">
        <f>G38</f>
        <v>3.8399999999999997E-2</v>
      </c>
      <c r="H37" s="156">
        <f>H38</f>
        <v>0</v>
      </c>
      <c r="I37" s="157">
        <f>I38</f>
        <v>2.47492</v>
      </c>
      <c r="J37" s="154">
        <f t="shared" si="16"/>
        <v>20.258039999999998</v>
      </c>
      <c r="K37" s="155">
        <f t="shared" ref="K37:P37" si="25">SUM(K38:K39)</f>
        <v>0</v>
      </c>
      <c r="L37" s="156">
        <f t="shared" si="25"/>
        <v>0.77930999999999995</v>
      </c>
      <c r="M37" s="156">
        <f t="shared" si="25"/>
        <v>19.478729999999999</v>
      </c>
      <c r="N37" s="152">
        <f t="shared" si="25"/>
        <v>0</v>
      </c>
      <c r="O37" s="153">
        <f t="shared" si="25"/>
        <v>3331.6867063999994</v>
      </c>
      <c r="P37" s="154">
        <f t="shared" si="25"/>
        <v>0</v>
      </c>
    </row>
    <row r="38" spans="2:19" s="1" customFormat="1" x14ac:dyDescent="0.25">
      <c r="B38" s="167" t="s">
        <v>308</v>
      </c>
      <c r="C38" s="168" t="s">
        <v>309</v>
      </c>
      <c r="D38" s="208">
        <f t="shared" si="22"/>
        <v>41.664536399999996</v>
      </c>
      <c r="E38" s="245"/>
      <c r="F38" s="206">
        <f t="shared" si="24"/>
        <v>2.5133200000000002</v>
      </c>
      <c r="G38" s="248">
        <v>3.8399999999999997E-2</v>
      </c>
      <c r="H38" s="246">
        <v>0</v>
      </c>
      <c r="I38" s="247">
        <v>2.47492</v>
      </c>
      <c r="J38" s="206">
        <f t="shared" si="16"/>
        <v>10.505609999999999</v>
      </c>
      <c r="K38" s="248">
        <v>0</v>
      </c>
      <c r="L38" s="246">
        <v>0.77930999999999995</v>
      </c>
      <c r="M38" s="246">
        <v>9.7262999999999984</v>
      </c>
      <c r="N38" s="249">
        <v>0</v>
      </c>
      <c r="O38" s="240">
        <v>28.645606399999995</v>
      </c>
      <c r="P38" s="241">
        <v>0</v>
      </c>
    </row>
    <row r="39" spans="2:19" s="1" customFormat="1" ht="15.75" thickBot="1" x14ac:dyDescent="0.3">
      <c r="B39" s="167" t="s">
        <v>310</v>
      </c>
      <c r="C39" s="168" t="s">
        <v>311</v>
      </c>
      <c r="D39" s="208">
        <f t="shared" si="22"/>
        <v>3312.7935299999995</v>
      </c>
      <c r="E39" s="245"/>
      <c r="F39" s="206">
        <f t="shared" si="24"/>
        <v>0</v>
      </c>
      <c r="G39" s="248">
        <v>0</v>
      </c>
      <c r="H39" s="246">
        <v>0</v>
      </c>
      <c r="I39" s="247">
        <v>0</v>
      </c>
      <c r="J39" s="206">
        <f t="shared" si="16"/>
        <v>9.7524299999999986</v>
      </c>
      <c r="K39" s="248">
        <v>0</v>
      </c>
      <c r="L39" s="246">
        <v>0</v>
      </c>
      <c r="M39" s="246">
        <v>9.7524299999999986</v>
      </c>
      <c r="N39" s="249">
        <v>0</v>
      </c>
      <c r="O39" s="240">
        <v>3303.0410999999995</v>
      </c>
      <c r="P39" s="241">
        <v>0</v>
      </c>
    </row>
    <row r="40" spans="2:19" s="1" customFormat="1" x14ac:dyDescent="0.25">
      <c r="B40" s="150" t="s">
        <v>312</v>
      </c>
      <c r="C40" s="239" t="s">
        <v>313</v>
      </c>
      <c r="D40" s="152">
        <f t="shared" si="22"/>
        <v>79.45027060000001</v>
      </c>
      <c r="E40" s="153">
        <f>SUM(E41:E42)</f>
        <v>0.91164471899999999</v>
      </c>
      <c r="F40" s="154">
        <f t="shared" si="24"/>
        <v>11.450490000000002</v>
      </c>
      <c r="G40" s="155">
        <f>SUM(G41:G42)</f>
        <v>2.4583699999999999</v>
      </c>
      <c r="H40" s="156">
        <f>SUM(H41:H42)</f>
        <v>0</v>
      </c>
      <c r="I40" s="157">
        <f>SUM(I41:I42)</f>
        <v>8.9921200000000017</v>
      </c>
      <c r="J40" s="154">
        <f t="shared" si="16"/>
        <v>24.316960000000002</v>
      </c>
      <c r="K40" s="155">
        <f t="shared" ref="K40:P40" si="26">SUM(K41:K42)</f>
        <v>19.95354</v>
      </c>
      <c r="L40" s="156">
        <f t="shared" si="26"/>
        <v>4.3634199999999996</v>
      </c>
      <c r="M40" s="156">
        <f t="shared" si="26"/>
        <v>0</v>
      </c>
      <c r="N40" s="152">
        <f t="shared" si="26"/>
        <v>0</v>
      </c>
      <c r="O40" s="153">
        <f t="shared" si="26"/>
        <v>42.250965880999999</v>
      </c>
      <c r="P40" s="154">
        <f t="shared" si="26"/>
        <v>0.52021000000000006</v>
      </c>
    </row>
    <row r="41" spans="2:19" s="1" customFormat="1" ht="31.5" customHeight="1" x14ac:dyDescent="0.25">
      <c r="B41" s="167" t="s">
        <v>314</v>
      </c>
      <c r="C41" s="168" t="s">
        <v>315</v>
      </c>
      <c r="D41" s="208">
        <f t="shared" si="22"/>
        <v>71.578749999999999</v>
      </c>
      <c r="E41" s="240"/>
      <c r="F41" s="206">
        <f t="shared" si="24"/>
        <v>10.687250000000002</v>
      </c>
      <c r="G41" s="242">
        <v>1.7495799999999999</v>
      </c>
      <c r="H41" s="97">
        <v>0</v>
      </c>
      <c r="I41" s="243">
        <v>8.9376700000000024</v>
      </c>
      <c r="J41" s="206">
        <f t="shared" si="16"/>
        <v>23.666830000000001</v>
      </c>
      <c r="K41" s="242">
        <v>19.95354</v>
      </c>
      <c r="L41" s="97">
        <v>3.7132899999999998</v>
      </c>
      <c r="M41" s="97">
        <v>0</v>
      </c>
      <c r="N41" s="244">
        <v>0</v>
      </c>
      <c r="O41" s="240">
        <v>36.704459999999997</v>
      </c>
      <c r="P41" s="241">
        <v>0.52021000000000006</v>
      </c>
    </row>
    <row r="42" spans="2:19" s="1" customFormat="1" ht="15.75" thickBot="1" x14ac:dyDescent="0.3">
      <c r="B42" s="167" t="s">
        <v>316</v>
      </c>
      <c r="C42" s="168" t="s">
        <v>317</v>
      </c>
      <c r="D42" s="208">
        <f t="shared" si="22"/>
        <v>7.8715206000000002</v>
      </c>
      <c r="E42" s="240">
        <v>0.91164471899999999</v>
      </c>
      <c r="F42" s="206">
        <f t="shared" si="24"/>
        <v>0.76324000000000003</v>
      </c>
      <c r="G42" s="242">
        <v>0.70879000000000003</v>
      </c>
      <c r="H42" s="97">
        <v>0</v>
      </c>
      <c r="I42" s="243">
        <v>5.4449999999999991E-2</v>
      </c>
      <c r="J42" s="206">
        <f t="shared" si="16"/>
        <v>0.65012999999999999</v>
      </c>
      <c r="K42" s="242">
        <v>0</v>
      </c>
      <c r="L42" s="97">
        <v>0.65012999999999999</v>
      </c>
      <c r="M42" s="97">
        <v>0</v>
      </c>
      <c r="N42" s="244">
        <v>0</v>
      </c>
      <c r="O42" s="240">
        <v>5.5465058809999999</v>
      </c>
      <c r="P42" s="241">
        <v>0</v>
      </c>
    </row>
    <row r="43" spans="2:19" s="1" customFormat="1" x14ac:dyDescent="0.25">
      <c r="B43" s="150" t="s">
        <v>318</v>
      </c>
      <c r="C43" s="239" t="s">
        <v>319</v>
      </c>
      <c r="D43" s="152">
        <f t="shared" si="22"/>
        <v>77.976296000000005</v>
      </c>
      <c r="E43" s="153">
        <f>E44</f>
        <v>0</v>
      </c>
      <c r="F43" s="154">
        <f t="shared" si="24"/>
        <v>34.679120000000005</v>
      </c>
      <c r="G43" s="155">
        <f>G44</f>
        <v>0</v>
      </c>
      <c r="H43" s="156">
        <f>H44</f>
        <v>23.812650000000001</v>
      </c>
      <c r="I43" s="157">
        <f>I44</f>
        <v>10.866470000000001</v>
      </c>
      <c r="J43" s="154">
        <f t="shared" si="16"/>
        <v>39.498829999999998</v>
      </c>
      <c r="K43" s="155">
        <f t="shared" ref="K43:P43" si="27">K44</f>
        <v>5.0377399999999994</v>
      </c>
      <c r="L43" s="156">
        <f t="shared" si="27"/>
        <v>15.192470000000002</v>
      </c>
      <c r="M43" s="156">
        <f t="shared" si="27"/>
        <v>19.268619999999999</v>
      </c>
      <c r="N43" s="152">
        <f t="shared" si="27"/>
        <v>0</v>
      </c>
      <c r="O43" s="153">
        <f t="shared" si="27"/>
        <v>3.7983459999999996</v>
      </c>
      <c r="P43" s="154">
        <f t="shared" si="27"/>
        <v>0</v>
      </c>
    </row>
    <row r="44" spans="2:19" s="1" customFormat="1" ht="15.75" thickBot="1" x14ac:dyDescent="0.3">
      <c r="B44" s="167" t="s">
        <v>320</v>
      </c>
      <c r="C44" s="168" t="s">
        <v>321</v>
      </c>
      <c r="D44" s="208">
        <f t="shared" si="22"/>
        <v>77.976296000000005</v>
      </c>
      <c r="E44" s="240"/>
      <c r="F44" s="206">
        <f t="shared" si="24"/>
        <v>34.679120000000005</v>
      </c>
      <c r="G44" s="242">
        <v>0</v>
      </c>
      <c r="H44" s="97">
        <v>23.812650000000001</v>
      </c>
      <c r="I44" s="243">
        <v>10.866470000000001</v>
      </c>
      <c r="J44" s="206">
        <f t="shared" si="16"/>
        <v>39.498829999999998</v>
      </c>
      <c r="K44" s="242">
        <v>5.0377399999999994</v>
      </c>
      <c r="L44" s="97">
        <v>15.192470000000002</v>
      </c>
      <c r="M44" s="97">
        <v>19.268619999999999</v>
      </c>
      <c r="N44" s="244">
        <v>0</v>
      </c>
      <c r="O44" s="240">
        <v>3.7983459999999996</v>
      </c>
      <c r="P44" s="241">
        <v>0</v>
      </c>
    </row>
    <row r="45" spans="2:19" s="1" customFormat="1" x14ac:dyDescent="0.25">
      <c r="B45" s="150" t="s">
        <v>322</v>
      </c>
      <c r="C45" s="239" t="s">
        <v>323</v>
      </c>
      <c r="D45" s="152">
        <f t="shared" si="22"/>
        <v>272.03440449799996</v>
      </c>
      <c r="E45" s="153">
        <f>SUM(E46:E50)</f>
        <v>21.804302751999998</v>
      </c>
      <c r="F45" s="154">
        <f t="shared" si="24"/>
        <v>24.270469999999996</v>
      </c>
      <c r="G45" s="155">
        <f>SUM(G46:G50)</f>
        <v>6.5597799999999999</v>
      </c>
      <c r="H45" s="156">
        <f>SUM(H46:H50)</f>
        <v>6.5441200000000004</v>
      </c>
      <c r="I45" s="157">
        <f>SUM(I46:I50)</f>
        <v>11.166569999999998</v>
      </c>
      <c r="J45" s="154">
        <f t="shared" si="16"/>
        <v>63.526469999999996</v>
      </c>
      <c r="K45" s="155">
        <f t="shared" ref="K45:P45" si="28">SUM(K46:K50)</f>
        <v>40.008099999999999</v>
      </c>
      <c r="L45" s="156">
        <f t="shared" si="28"/>
        <v>23.327670000000001</v>
      </c>
      <c r="M45" s="156">
        <f t="shared" si="28"/>
        <v>0.19069999999999998</v>
      </c>
      <c r="N45" s="152">
        <f t="shared" si="28"/>
        <v>0</v>
      </c>
      <c r="O45" s="153">
        <f t="shared" si="28"/>
        <v>162.20223174599997</v>
      </c>
      <c r="P45" s="154">
        <f t="shared" si="28"/>
        <v>0.23093</v>
      </c>
    </row>
    <row r="46" spans="2:19" s="1" customFormat="1" x14ac:dyDescent="0.25">
      <c r="B46" s="167" t="s">
        <v>324</v>
      </c>
      <c r="C46" s="168" t="s">
        <v>277</v>
      </c>
      <c r="D46" s="208">
        <f t="shared" si="22"/>
        <v>88.510314097999981</v>
      </c>
      <c r="E46" s="240">
        <v>1.6425627520000001</v>
      </c>
      <c r="F46" s="206">
        <f t="shared" si="24"/>
        <v>9.5267499999999998</v>
      </c>
      <c r="G46" s="242">
        <v>4.1047799999999999</v>
      </c>
      <c r="H46" s="97">
        <v>0</v>
      </c>
      <c r="I46" s="243">
        <v>5.42197</v>
      </c>
      <c r="J46" s="206">
        <f t="shared" si="16"/>
        <v>11.325150000000001</v>
      </c>
      <c r="K46" s="242">
        <v>2.3129000000000008</v>
      </c>
      <c r="L46" s="97">
        <v>9.0122499999999999</v>
      </c>
      <c r="M46" s="97">
        <v>0</v>
      </c>
      <c r="N46" s="244">
        <v>0</v>
      </c>
      <c r="O46" s="240">
        <v>65.904921345999981</v>
      </c>
      <c r="P46" s="241">
        <v>0.11093</v>
      </c>
    </row>
    <row r="47" spans="2:19" s="1" customFormat="1" x14ac:dyDescent="0.25">
      <c r="B47" s="167" t="s">
        <v>325</v>
      </c>
      <c r="C47" s="168" t="s">
        <v>281</v>
      </c>
      <c r="D47" s="208">
        <f t="shared" si="22"/>
        <v>61.045359999999995</v>
      </c>
      <c r="E47" s="240">
        <v>4.6019300000000003</v>
      </c>
      <c r="F47" s="206">
        <f t="shared" si="24"/>
        <v>9.6954600000000006</v>
      </c>
      <c r="G47" s="242">
        <v>0</v>
      </c>
      <c r="H47" s="97">
        <v>6.5441200000000004</v>
      </c>
      <c r="I47" s="243">
        <v>3.1513400000000003</v>
      </c>
      <c r="J47" s="206">
        <f t="shared" si="16"/>
        <v>18.396159999999998</v>
      </c>
      <c r="K47" s="242">
        <v>15.51676</v>
      </c>
      <c r="L47" s="97">
        <v>2.8794</v>
      </c>
      <c r="M47" s="97">
        <v>0</v>
      </c>
      <c r="N47" s="244">
        <v>0</v>
      </c>
      <c r="O47" s="240">
        <v>28.231809999999999</v>
      </c>
      <c r="P47" s="241">
        <v>0.12</v>
      </c>
    </row>
    <row r="48" spans="2:19" s="1" customFormat="1" x14ac:dyDescent="0.25">
      <c r="B48" s="167" t="s">
        <v>326</v>
      </c>
      <c r="C48" s="250" t="s">
        <v>327</v>
      </c>
      <c r="D48" s="208">
        <f t="shared" si="22"/>
        <v>50.165789999999994</v>
      </c>
      <c r="E48" s="240">
        <v>15.559809999999999</v>
      </c>
      <c r="F48" s="206">
        <f t="shared" si="24"/>
        <v>0</v>
      </c>
      <c r="G48" s="242">
        <v>0</v>
      </c>
      <c r="H48" s="97">
        <v>0</v>
      </c>
      <c r="I48" s="243">
        <v>0</v>
      </c>
      <c r="J48" s="206">
        <f t="shared" si="16"/>
        <v>0</v>
      </c>
      <c r="K48" s="242">
        <v>0</v>
      </c>
      <c r="L48" s="97">
        <v>0</v>
      </c>
      <c r="M48" s="97">
        <v>0</v>
      </c>
      <c r="N48" s="244">
        <v>0</v>
      </c>
      <c r="O48" s="240">
        <v>34.605979999999995</v>
      </c>
      <c r="P48" s="241">
        <v>0</v>
      </c>
    </row>
    <row r="49" spans="2:16" s="1" customFormat="1" x14ac:dyDescent="0.25">
      <c r="B49" s="167" t="s">
        <v>328</v>
      </c>
      <c r="C49" s="251" t="s">
        <v>279</v>
      </c>
      <c r="D49" s="208">
        <f t="shared" si="22"/>
        <v>18.416349999999998</v>
      </c>
      <c r="E49" s="240"/>
      <c r="F49" s="206">
        <f t="shared" si="24"/>
        <v>1.20004</v>
      </c>
      <c r="G49" s="242">
        <v>0</v>
      </c>
      <c r="H49" s="97">
        <v>0</v>
      </c>
      <c r="I49" s="243">
        <v>1.20004</v>
      </c>
      <c r="J49" s="206">
        <f t="shared" si="16"/>
        <v>13.318479999999999</v>
      </c>
      <c r="K49" s="242">
        <v>13.318479999999999</v>
      </c>
      <c r="L49" s="97">
        <v>0</v>
      </c>
      <c r="M49" s="97">
        <v>0</v>
      </c>
      <c r="N49" s="244">
        <v>0</v>
      </c>
      <c r="O49" s="240">
        <v>3.8978299999999999</v>
      </c>
      <c r="P49" s="241">
        <v>0</v>
      </c>
    </row>
    <row r="50" spans="2:16" s="1" customFormat="1" ht="29.25" customHeight="1" thickBot="1" x14ac:dyDescent="0.3">
      <c r="B50" s="167" t="s">
        <v>329</v>
      </c>
      <c r="C50" s="251" t="s">
        <v>330</v>
      </c>
      <c r="D50" s="208">
        <f t="shared" si="22"/>
        <v>53.896590400000008</v>
      </c>
      <c r="E50" s="240"/>
      <c r="F50" s="206">
        <f t="shared" si="24"/>
        <v>3.8482200000000004</v>
      </c>
      <c r="G50" s="242">
        <v>2.4550000000000001</v>
      </c>
      <c r="H50" s="97">
        <v>0</v>
      </c>
      <c r="I50" s="243">
        <v>1.3932200000000001</v>
      </c>
      <c r="J50" s="206">
        <f t="shared" si="16"/>
        <v>20.48668</v>
      </c>
      <c r="K50" s="242">
        <v>8.8599599999999992</v>
      </c>
      <c r="L50" s="97">
        <v>11.436020000000001</v>
      </c>
      <c r="M50" s="97">
        <v>0.19069999999999998</v>
      </c>
      <c r="N50" s="244">
        <v>0</v>
      </c>
      <c r="O50" s="240">
        <v>29.561690400000003</v>
      </c>
      <c r="P50" s="241">
        <v>0</v>
      </c>
    </row>
    <row r="51" spans="2:16" s="1" customFormat="1" ht="15.75" thickBot="1" x14ac:dyDescent="0.3">
      <c r="B51" s="150" t="s">
        <v>331</v>
      </c>
      <c r="C51" s="239" t="s">
        <v>332</v>
      </c>
      <c r="D51" s="152">
        <f t="shared" si="22"/>
        <v>1281.0632402459999</v>
      </c>
      <c r="E51" s="252">
        <v>1.1113199999999999</v>
      </c>
      <c r="F51" s="154">
        <f t="shared" si="24"/>
        <v>189.87134</v>
      </c>
      <c r="G51" s="253">
        <v>37.703189999999999</v>
      </c>
      <c r="H51" s="254">
        <v>41.25994</v>
      </c>
      <c r="I51" s="255">
        <v>110.90821</v>
      </c>
      <c r="J51" s="154">
        <f t="shared" si="16"/>
        <v>257.75976000000003</v>
      </c>
      <c r="K51" s="253">
        <v>82.111170000000016</v>
      </c>
      <c r="L51" s="254">
        <v>114.47038000000001</v>
      </c>
      <c r="M51" s="254">
        <v>61.17821</v>
      </c>
      <c r="N51" s="256"/>
      <c r="O51" s="257">
        <v>819.57611024599987</v>
      </c>
      <c r="P51" s="258">
        <v>12.744710000000001</v>
      </c>
    </row>
    <row r="52" spans="2:16" s="1" customFormat="1" x14ac:dyDescent="0.25">
      <c r="B52" s="150" t="s">
        <v>333</v>
      </c>
      <c r="C52" s="239" t="s">
        <v>334</v>
      </c>
      <c r="D52" s="152">
        <f t="shared" si="22"/>
        <v>1566.287905056</v>
      </c>
      <c r="E52" s="153">
        <f>SUM(E53:E56)</f>
        <v>52.062083995999998</v>
      </c>
      <c r="F52" s="154">
        <f t="shared" si="24"/>
        <v>177.69834000000003</v>
      </c>
      <c r="G52" s="155">
        <f>SUM(G53:G56)</f>
        <v>40.719690000000007</v>
      </c>
      <c r="H52" s="156">
        <f>SUM(H53:H56)</f>
        <v>55.283389999999997</v>
      </c>
      <c r="I52" s="157">
        <f>SUM(I53:I56)</f>
        <v>81.695260000000005</v>
      </c>
      <c r="J52" s="154">
        <f t="shared" si="16"/>
        <v>269.44316000000003</v>
      </c>
      <c r="K52" s="155">
        <f t="shared" ref="K52:P52" si="29">SUM(K53:K56)</f>
        <v>59.348520000000008</v>
      </c>
      <c r="L52" s="156">
        <f t="shared" si="29"/>
        <v>130.56345000000002</v>
      </c>
      <c r="M52" s="156">
        <f t="shared" si="29"/>
        <v>79.531189999999995</v>
      </c>
      <c r="N52" s="152">
        <f t="shared" si="29"/>
        <v>0</v>
      </c>
      <c r="O52" s="153">
        <f t="shared" si="29"/>
        <v>1058.43569106</v>
      </c>
      <c r="P52" s="154">
        <f t="shared" si="29"/>
        <v>8.6486300000000007</v>
      </c>
    </row>
    <row r="53" spans="2:16" s="1" customFormat="1" x14ac:dyDescent="0.25">
      <c r="B53" s="259" t="s">
        <v>335</v>
      </c>
      <c r="C53" s="260" t="s">
        <v>336</v>
      </c>
      <c r="D53" s="208">
        <f t="shared" si="22"/>
        <v>1520.095973898</v>
      </c>
      <c r="E53" s="240">
        <v>50.800215373999997</v>
      </c>
      <c r="F53" s="206">
        <f t="shared" si="24"/>
        <v>170.78546</v>
      </c>
      <c r="G53" s="242">
        <v>38.542340000000003</v>
      </c>
      <c r="H53" s="97">
        <v>53.974719999999998</v>
      </c>
      <c r="I53" s="243">
        <v>78.2684</v>
      </c>
      <c r="J53" s="206">
        <f t="shared" si="16"/>
        <v>259.88945000000001</v>
      </c>
      <c r="K53" s="242">
        <v>56.226370000000003</v>
      </c>
      <c r="L53" s="97">
        <v>126.32506000000001</v>
      </c>
      <c r="M53" s="97">
        <v>77.33802</v>
      </c>
      <c r="N53" s="244">
        <v>0</v>
      </c>
      <c r="O53" s="240">
        <v>1030.1401285239999</v>
      </c>
      <c r="P53" s="241">
        <v>8.4807199999999998</v>
      </c>
    </row>
    <row r="54" spans="2:16" s="1" customFormat="1" x14ac:dyDescent="0.25">
      <c r="B54" s="259" t="s">
        <v>337</v>
      </c>
      <c r="C54" s="260" t="s">
        <v>338</v>
      </c>
      <c r="D54" s="208">
        <f t="shared" si="22"/>
        <v>27.023024114000002</v>
      </c>
      <c r="E54" s="240">
        <v>0.90821894300000006</v>
      </c>
      <c r="F54" s="206">
        <f t="shared" si="24"/>
        <v>3.0123100000000003</v>
      </c>
      <c r="G54" s="242">
        <v>0.68152000000000001</v>
      </c>
      <c r="H54" s="97">
        <v>0.95338999999999985</v>
      </c>
      <c r="I54" s="243">
        <v>1.3774000000000002</v>
      </c>
      <c r="J54" s="206">
        <f t="shared" si="16"/>
        <v>4.6529600000000002</v>
      </c>
      <c r="K54" s="242">
        <v>1.0095400000000001</v>
      </c>
      <c r="L54" s="97">
        <v>2.2656200000000002</v>
      </c>
      <c r="M54" s="97">
        <v>1.3777999999999999</v>
      </c>
      <c r="N54" s="244">
        <v>0</v>
      </c>
      <c r="O54" s="240">
        <v>18.300625171</v>
      </c>
      <c r="P54" s="241">
        <v>0.14890999999999999</v>
      </c>
    </row>
    <row r="55" spans="2:16" s="1" customFormat="1" x14ac:dyDescent="0.25">
      <c r="B55" s="259" t="s">
        <v>339</v>
      </c>
      <c r="C55" s="260" t="s">
        <v>340</v>
      </c>
      <c r="D55" s="208">
        <f t="shared" si="22"/>
        <v>9.8321699999999996</v>
      </c>
      <c r="E55" s="240">
        <v>0.178238335</v>
      </c>
      <c r="F55" s="206">
        <f t="shared" si="24"/>
        <v>3.1933199999999999</v>
      </c>
      <c r="G55" s="242">
        <v>1.4388299999999998</v>
      </c>
      <c r="H55" s="97">
        <v>0</v>
      </c>
      <c r="I55" s="243">
        <v>1.7544900000000003</v>
      </c>
      <c r="J55" s="206">
        <f t="shared" si="16"/>
        <v>1.2987799999999998</v>
      </c>
      <c r="K55" s="242">
        <v>0.14000000000000001</v>
      </c>
      <c r="L55" s="97">
        <v>1.1587799999999999</v>
      </c>
      <c r="M55" s="97">
        <v>0</v>
      </c>
      <c r="N55" s="244">
        <v>0</v>
      </c>
      <c r="O55" s="240">
        <v>5.1618316649999993</v>
      </c>
      <c r="P55" s="241">
        <v>0</v>
      </c>
    </row>
    <row r="56" spans="2:16" s="1" customFormat="1" ht="15.75" thickBot="1" x14ac:dyDescent="0.3">
      <c r="B56" s="259" t="s">
        <v>341</v>
      </c>
      <c r="C56" s="250" t="s">
        <v>342</v>
      </c>
      <c r="D56" s="208">
        <f t="shared" si="22"/>
        <v>9.3367370440000013</v>
      </c>
      <c r="E56" s="240">
        <v>0.175411344</v>
      </c>
      <c r="F56" s="206">
        <f t="shared" si="24"/>
        <v>0.70725000000000005</v>
      </c>
      <c r="G56" s="242">
        <v>5.7000000000000002E-2</v>
      </c>
      <c r="H56" s="97">
        <v>0.35528000000000004</v>
      </c>
      <c r="I56" s="243">
        <v>0.29497000000000001</v>
      </c>
      <c r="J56" s="206">
        <f t="shared" si="16"/>
        <v>3.6019700000000001</v>
      </c>
      <c r="K56" s="242">
        <v>1.9726100000000002</v>
      </c>
      <c r="L56" s="97">
        <v>0.81398999999999999</v>
      </c>
      <c r="M56" s="97">
        <v>0.81537000000000004</v>
      </c>
      <c r="N56" s="244">
        <v>0</v>
      </c>
      <c r="O56" s="240">
        <v>4.8331057000000008</v>
      </c>
      <c r="P56" s="241">
        <v>1.9E-2</v>
      </c>
    </row>
    <row r="57" spans="2:16" s="1" customFormat="1" x14ac:dyDescent="0.25">
      <c r="B57" s="150" t="s">
        <v>343</v>
      </c>
      <c r="C57" s="239" t="s">
        <v>344</v>
      </c>
      <c r="D57" s="152">
        <f t="shared" si="22"/>
        <v>125.8489445</v>
      </c>
      <c r="E57" s="153">
        <f>SUM(E58:E62)</f>
        <v>0</v>
      </c>
      <c r="F57" s="154">
        <f t="shared" si="24"/>
        <v>59.443879999999993</v>
      </c>
      <c r="G57" s="155">
        <f>SUM(G58:G62)</f>
        <v>59.443879999999993</v>
      </c>
      <c r="H57" s="156">
        <f>SUM(H58:H62)</f>
        <v>0</v>
      </c>
      <c r="I57" s="157">
        <f>SUM(I58:I62)</f>
        <v>0</v>
      </c>
      <c r="J57" s="154">
        <f t="shared" ref="J57:J88" si="30">SUM(K57:M57)</f>
        <v>8.7185799999999993</v>
      </c>
      <c r="K57" s="155">
        <f t="shared" ref="K57:P57" si="31">SUM(K58:K62)</f>
        <v>1.2577700000000001</v>
      </c>
      <c r="L57" s="156">
        <f t="shared" si="31"/>
        <v>6.6535299999999999</v>
      </c>
      <c r="M57" s="156">
        <f t="shared" si="31"/>
        <v>0.80728</v>
      </c>
      <c r="N57" s="152">
        <f t="shared" si="31"/>
        <v>0</v>
      </c>
      <c r="O57" s="153">
        <f t="shared" si="31"/>
        <v>56.9129845</v>
      </c>
      <c r="P57" s="154">
        <f t="shared" si="31"/>
        <v>0.77350000000000008</v>
      </c>
    </row>
    <row r="58" spans="2:16" s="1" customFormat="1" x14ac:dyDescent="0.25">
      <c r="B58" s="259" t="s">
        <v>345</v>
      </c>
      <c r="C58" s="260" t="s">
        <v>346</v>
      </c>
      <c r="D58" s="169">
        <f t="shared" si="22"/>
        <v>53.126999999999995</v>
      </c>
      <c r="E58" s="245"/>
      <c r="F58" s="206">
        <f t="shared" si="24"/>
        <v>52.69</v>
      </c>
      <c r="G58" s="248">
        <v>52.69</v>
      </c>
      <c r="H58" s="246">
        <v>0</v>
      </c>
      <c r="I58" s="247">
        <v>0</v>
      </c>
      <c r="J58" s="206">
        <f t="shared" si="30"/>
        <v>0</v>
      </c>
      <c r="K58" s="248">
        <v>0</v>
      </c>
      <c r="L58" s="246">
        <v>0</v>
      </c>
      <c r="M58" s="246">
        <v>0</v>
      </c>
      <c r="N58" s="249">
        <v>0</v>
      </c>
      <c r="O58" s="245">
        <v>0</v>
      </c>
      <c r="P58" s="261">
        <v>0.437</v>
      </c>
    </row>
    <row r="59" spans="2:16" s="1" customFormat="1" x14ac:dyDescent="0.25">
      <c r="B59" s="259" t="s">
        <v>347</v>
      </c>
      <c r="C59" s="260" t="s">
        <v>348</v>
      </c>
      <c r="D59" s="169">
        <f t="shared" si="22"/>
        <v>6.9660000000000002</v>
      </c>
      <c r="E59" s="245"/>
      <c r="F59" s="206">
        <f t="shared" si="24"/>
        <v>0</v>
      </c>
      <c r="G59" s="248">
        <v>0</v>
      </c>
      <c r="H59" s="246">
        <v>0</v>
      </c>
      <c r="I59" s="247">
        <v>0</v>
      </c>
      <c r="J59" s="206">
        <f t="shared" si="30"/>
        <v>3.976</v>
      </c>
      <c r="K59" s="248">
        <v>0</v>
      </c>
      <c r="L59" s="246">
        <v>3.976</v>
      </c>
      <c r="M59" s="246">
        <v>0</v>
      </c>
      <c r="N59" s="249">
        <v>0</v>
      </c>
      <c r="O59" s="245">
        <v>2.7930000000000001</v>
      </c>
      <c r="P59" s="261">
        <v>0.19700000000000001</v>
      </c>
    </row>
    <row r="60" spans="2:16" s="1" customFormat="1" x14ac:dyDescent="0.25">
      <c r="B60" s="259" t="s">
        <v>349</v>
      </c>
      <c r="C60" s="260" t="s">
        <v>350</v>
      </c>
      <c r="D60" s="169">
        <f t="shared" si="22"/>
        <v>0</v>
      </c>
      <c r="E60" s="245"/>
      <c r="F60" s="206">
        <f t="shared" si="24"/>
        <v>0</v>
      </c>
      <c r="G60" s="248">
        <v>0</v>
      </c>
      <c r="H60" s="246">
        <v>0</v>
      </c>
      <c r="I60" s="247">
        <v>0</v>
      </c>
      <c r="J60" s="206">
        <f t="shared" si="30"/>
        <v>0</v>
      </c>
      <c r="K60" s="248">
        <v>0</v>
      </c>
      <c r="L60" s="246">
        <v>0</v>
      </c>
      <c r="M60" s="246">
        <v>0</v>
      </c>
      <c r="N60" s="249">
        <v>0</v>
      </c>
      <c r="O60" s="245">
        <v>0</v>
      </c>
      <c r="P60" s="261">
        <v>0</v>
      </c>
    </row>
    <row r="61" spans="2:16" s="1" customFormat="1" x14ac:dyDescent="0.25">
      <c r="B61" s="259" t="s">
        <v>351</v>
      </c>
      <c r="C61" s="260" t="s">
        <v>352</v>
      </c>
      <c r="D61" s="169">
        <f t="shared" si="22"/>
        <v>7.0245144999999987</v>
      </c>
      <c r="E61" s="245"/>
      <c r="F61" s="206">
        <f t="shared" si="24"/>
        <v>4.5637199999999991</v>
      </c>
      <c r="G61" s="248">
        <v>4.5637199999999991</v>
      </c>
      <c r="H61" s="246">
        <v>0</v>
      </c>
      <c r="I61" s="247">
        <v>0</v>
      </c>
      <c r="J61" s="206">
        <f t="shared" si="30"/>
        <v>0.83430000000000004</v>
      </c>
      <c r="K61" s="248">
        <v>0</v>
      </c>
      <c r="L61" s="246">
        <v>0.83430000000000004</v>
      </c>
      <c r="M61" s="246">
        <v>0</v>
      </c>
      <c r="N61" s="249">
        <v>0</v>
      </c>
      <c r="O61" s="245">
        <v>1.4869945</v>
      </c>
      <c r="P61" s="261">
        <v>0.13950000000000001</v>
      </c>
    </row>
    <row r="62" spans="2:16" s="1" customFormat="1" ht="15.75" thickBot="1" x14ac:dyDescent="0.3">
      <c r="B62" s="262" t="s">
        <v>353</v>
      </c>
      <c r="C62" s="250" t="s">
        <v>354</v>
      </c>
      <c r="D62" s="177">
        <f t="shared" si="22"/>
        <v>58.731430000000003</v>
      </c>
      <c r="E62" s="263"/>
      <c r="F62" s="216">
        <f t="shared" si="24"/>
        <v>2.1901599999999997</v>
      </c>
      <c r="G62" s="264">
        <v>2.1901599999999997</v>
      </c>
      <c r="H62" s="265">
        <v>0</v>
      </c>
      <c r="I62" s="266">
        <v>0</v>
      </c>
      <c r="J62" s="216">
        <f t="shared" si="30"/>
        <v>3.90828</v>
      </c>
      <c r="K62" s="264">
        <v>1.2577700000000001</v>
      </c>
      <c r="L62" s="265">
        <v>1.8432299999999999</v>
      </c>
      <c r="M62" s="265">
        <v>0.80728</v>
      </c>
      <c r="N62" s="267">
        <v>0</v>
      </c>
      <c r="O62" s="263">
        <v>52.632989999999999</v>
      </c>
      <c r="P62" s="268">
        <v>0</v>
      </c>
    </row>
    <row r="63" spans="2:16" s="1" customFormat="1" x14ac:dyDescent="0.25">
      <c r="B63" s="150" t="s">
        <v>355</v>
      </c>
      <c r="C63" s="239" t="s">
        <v>356</v>
      </c>
      <c r="D63" s="152">
        <f t="shared" si="22"/>
        <v>3.1710000000000002E-2</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3.1710000000000002E-2</v>
      </c>
      <c r="P63" s="154">
        <f t="shared" si="32"/>
        <v>0</v>
      </c>
    </row>
    <row r="64" spans="2:16" s="1" customFormat="1" x14ac:dyDescent="0.25">
      <c r="B64" s="259" t="s">
        <v>357</v>
      </c>
      <c r="C64" s="260" t="s">
        <v>358</v>
      </c>
      <c r="D64" s="169">
        <f t="shared" si="22"/>
        <v>3.1710000000000002E-2</v>
      </c>
      <c r="E64" s="269"/>
      <c r="F64" s="171">
        <f t="shared" si="24"/>
        <v>0</v>
      </c>
      <c r="G64" s="270"/>
      <c r="H64" s="271"/>
      <c r="I64" s="272"/>
      <c r="J64" s="171">
        <f t="shared" si="30"/>
        <v>0</v>
      </c>
      <c r="K64" s="270">
        <v>0</v>
      </c>
      <c r="L64" s="271">
        <v>0</v>
      </c>
      <c r="M64" s="271">
        <v>0</v>
      </c>
      <c r="N64" s="273">
        <v>0</v>
      </c>
      <c r="O64" s="269">
        <v>3.1710000000000002E-2</v>
      </c>
      <c r="P64" s="274">
        <v>0</v>
      </c>
    </row>
    <row r="65" spans="2:16" s="1" customFormat="1" ht="15.75" thickBot="1" x14ac:dyDescent="0.3">
      <c r="B65" s="262" t="s">
        <v>359</v>
      </c>
      <c r="C65" s="250" t="s">
        <v>360</v>
      </c>
      <c r="D65" s="177">
        <f t="shared" si="22"/>
        <v>0</v>
      </c>
      <c r="E65" s="275"/>
      <c r="F65" s="179">
        <f t="shared" si="24"/>
        <v>0</v>
      </c>
      <c r="G65" s="276"/>
      <c r="H65" s="277"/>
      <c r="I65" s="278"/>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132.48976393600003</v>
      </c>
      <c r="E66" s="153">
        <f>SUM(E67:E80)</f>
        <v>5.2947110000000006E-2</v>
      </c>
      <c r="F66" s="154">
        <f t="shared" si="24"/>
        <v>6.2305899999999994</v>
      </c>
      <c r="G66" s="155">
        <f>SUM(G67:G80)</f>
        <v>2.63185</v>
      </c>
      <c r="H66" s="156">
        <f>SUM(H67:H80)</f>
        <v>8.9770000000000003E-2</v>
      </c>
      <c r="I66" s="157">
        <f>SUM(I67:I80)</f>
        <v>3.5089699999999997</v>
      </c>
      <c r="J66" s="154">
        <f t="shared" si="30"/>
        <v>3.6697799999999998</v>
      </c>
      <c r="K66" s="155">
        <f t="shared" ref="K66:P66" si="34">SUM(K67:K80)</f>
        <v>0.45612000000000003</v>
      </c>
      <c r="L66" s="156">
        <f t="shared" si="34"/>
        <v>3.1576300000000002</v>
      </c>
      <c r="M66" s="156">
        <f t="shared" si="34"/>
        <v>5.6030000000000003E-2</v>
      </c>
      <c r="N66" s="152">
        <f t="shared" si="34"/>
        <v>0</v>
      </c>
      <c r="O66" s="153">
        <f t="shared" si="34"/>
        <v>121.70511682600002</v>
      </c>
      <c r="P66" s="154">
        <f t="shared" si="34"/>
        <v>0.8313299999999999</v>
      </c>
    </row>
    <row r="67" spans="2:16" s="1" customFormat="1" x14ac:dyDescent="0.25">
      <c r="B67" s="259" t="s">
        <v>363</v>
      </c>
      <c r="C67" s="260" t="s">
        <v>364</v>
      </c>
      <c r="D67" s="169">
        <f t="shared" si="33"/>
        <v>9.8537915999999992</v>
      </c>
      <c r="E67" s="281"/>
      <c r="F67" s="171">
        <f t="shared" ref="F67:F97" si="35">SUM(G67:I67)</f>
        <v>3.1850000000000001</v>
      </c>
      <c r="G67" s="270">
        <v>0</v>
      </c>
      <c r="H67" s="271">
        <v>0</v>
      </c>
      <c r="I67" s="272">
        <v>3.1850000000000001</v>
      </c>
      <c r="J67" s="171">
        <f t="shared" si="30"/>
        <v>0</v>
      </c>
      <c r="K67" s="270">
        <v>0</v>
      </c>
      <c r="L67" s="271">
        <v>0</v>
      </c>
      <c r="M67" s="271">
        <v>0</v>
      </c>
      <c r="N67" s="273">
        <v>0</v>
      </c>
      <c r="O67" s="269">
        <v>6.6687915999999996</v>
      </c>
      <c r="P67" s="274">
        <v>0</v>
      </c>
    </row>
    <row r="68" spans="2:16" s="1" customFormat="1" x14ac:dyDescent="0.25">
      <c r="B68" s="259" t="s">
        <v>365</v>
      </c>
      <c r="C68" s="260" t="s">
        <v>366</v>
      </c>
      <c r="D68" s="169">
        <f t="shared" si="33"/>
        <v>-0.95353439999999989</v>
      </c>
      <c r="E68" s="281"/>
      <c r="F68" s="171">
        <f t="shared" si="35"/>
        <v>0</v>
      </c>
      <c r="G68" s="270">
        <v>0</v>
      </c>
      <c r="H68" s="271">
        <v>0</v>
      </c>
      <c r="I68" s="272">
        <v>0</v>
      </c>
      <c r="J68" s="171">
        <f t="shared" si="30"/>
        <v>0</v>
      </c>
      <c r="K68" s="270">
        <v>0</v>
      </c>
      <c r="L68" s="271">
        <v>0</v>
      </c>
      <c r="M68" s="271">
        <v>0</v>
      </c>
      <c r="N68" s="273">
        <v>0</v>
      </c>
      <c r="O68" s="269">
        <v>-0.95353439999999989</v>
      </c>
      <c r="P68" s="274">
        <v>0</v>
      </c>
    </row>
    <row r="69" spans="2:16" s="1" customFormat="1" x14ac:dyDescent="0.25">
      <c r="B69" s="259" t="s">
        <v>367</v>
      </c>
      <c r="C69" s="260" t="s">
        <v>368</v>
      </c>
      <c r="D69" s="169">
        <f t="shared" si="33"/>
        <v>25.891999999999999</v>
      </c>
      <c r="E69" s="281"/>
      <c r="F69" s="171">
        <f t="shared" si="35"/>
        <v>0</v>
      </c>
      <c r="G69" s="270">
        <v>0</v>
      </c>
      <c r="H69" s="271">
        <v>0</v>
      </c>
      <c r="I69" s="272">
        <v>0</v>
      </c>
      <c r="J69" s="171">
        <f t="shared" si="30"/>
        <v>0.435</v>
      </c>
      <c r="K69" s="270">
        <v>0</v>
      </c>
      <c r="L69" s="271">
        <v>0.435</v>
      </c>
      <c r="M69" s="271">
        <v>0</v>
      </c>
      <c r="N69" s="273">
        <v>0</v>
      </c>
      <c r="O69" s="269">
        <v>25.457000000000001</v>
      </c>
      <c r="P69" s="274">
        <v>0</v>
      </c>
    </row>
    <row r="70" spans="2:16" s="1" customFormat="1" x14ac:dyDescent="0.25">
      <c r="B70" s="259" t="s">
        <v>369</v>
      </c>
      <c r="C70" s="260" t="s">
        <v>370</v>
      </c>
      <c r="D70" s="169">
        <f t="shared" si="33"/>
        <v>1.0713663999999998</v>
      </c>
      <c r="E70" s="281"/>
      <c r="F70" s="171">
        <f t="shared" si="35"/>
        <v>5.4120000000000001E-2</v>
      </c>
      <c r="G70" s="270">
        <v>0</v>
      </c>
      <c r="H70" s="271">
        <v>4.4520000000000004E-2</v>
      </c>
      <c r="I70" s="272">
        <v>9.6000000000000009E-3</v>
      </c>
      <c r="J70" s="171">
        <f t="shared" si="30"/>
        <v>0.18146999999999999</v>
      </c>
      <c r="K70" s="270">
        <v>0.12232999999999999</v>
      </c>
      <c r="L70" s="271">
        <v>3.1099999999999999E-3</v>
      </c>
      <c r="M70" s="271">
        <v>5.6030000000000003E-2</v>
      </c>
      <c r="N70" s="273">
        <v>0</v>
      </c>
      <c r="O70" s="269">
        <v>0.74805639999999984</v>
      </c>
      <c r="P70" s="274">
        <v>8.7719999999999992E-2</v>
      </c>
    </row>
    <row r="71" spans="2:16" s="1" customFormat="1" x14ac:dyDescent="0.25">
      <c r="B71" s="259" t="s">
        <v>371</v>
      </c>
      <c r="C71" s="260" t="s">
        <v>372</v>
      </c>
      <c r="D71" s="169">
        <f t="shared" si="33"/>
        <v>0.20609</v>
      </c>
      <c r="E71" s="281"/>
      <c r="F71" s="171">
        <f t="shared" si="35"/>
        <v>0</v>
      </c>
      <c r="G71" s="270">
        <v>0</v>
      </c>
      <c r="H71" s="271">
        <v>0</v>
      </c>
      <c r="I71" s="272">
        <v>0</v>
      </c>
      <c r="J71" s="171">
        <f t="shared" si="30"/>
        <v>0</v>
      </c>
      <c r="K71" s="270">
        <v>0</v>
      </c>
      <c r="L71" s="271">
        <v>0</v>
      </c>
      <c r="M71" s="271">
        <v>0</v>
      </c>
      <c r="N71" s="273">
        <v>0</v>
      </c>
      <c r="O71" s="269">
        <v>0.20609</v>
      </c>
      <c r="P71" s="274">
        <v>0</v>
      </c>
    </row>
    <row r="72" spans="2:16" s="1" customFormat="1" x14ac:dyDescent="0.25">
      <c r="B72" s="259" t="s">
        <v>373</v>
      </c>
      <c r="C72" s="260" t="s">
        <v>374</v>
      </c>
      <c r="D72" s="169">
        <f t="shared" si="33"/>
        <v>1.1119571100000001</v>
      </c>
      <c r="E72" s="281">
        <v>5.2947110000000006E-2</v>
      </c>
      <c r="F72" s="171">
        <f t="shared" si="35"/>
        <v>0.55337999999999998</v>
      </c>
      <c r="G72" s="270">
        <v>0.39735000000000004</v>
      </c>
      <c r="H72" s="271">
        <v>0</v>
      </c>
      <c r="I72" s="272">
        <v>0.15603</v>
      </c>
      <c r="J72" s="171">
        <f t="shared" si="30"/>
        <v>0.18853</v>
      </c>
      <c r="K72" s="270">
        <v>0</v>
      </c>
      <c r="L72" s="271">
        <v>0.18853</v>
      </c>
      <c r="M72" s="271">
        <v>0</v>
      </c>
      <c r="N72" s="273">
        <v>0</v>
      </c>
      <c r="O72" s="269">
        <v>0.31710000000000005</v>
      </c>
      <c r="P72" s="274">
        <v>0</v>
      </c>
    </row>
    <row r="73" spans="2:16" s="1" customFormat="1" x14ac:dyDescent="0.25">
      <c r="B73" s="259" t="s">
        <v>375</v>
      </c>
      <c r="C73" s="260" t="s">
        <v>376</v>
      </c>
      <c r="D73" s="169">
        <f t="shared" si="33"/>
        <v>0.31251800000000002</v>
      </c>
      <c r="E73" s="281"/>
      <c r="F73" s="171">
        <f t="shared" si="35"/>
        <v>0</v>
      </c>
      <c r="G73" s="270">
        <v>0</v>
      </c>
      <c r="H73" s="271">
        <v>0</v>
      </c>
      <c r="I73" s="272">
        <v>0</v>
      </c>
      <c r="J73" s="171">
        <f t="shared" si="30"/>
        <v>0</v>
      </c>
      <c r="K73" s="270">
        <v>0</v>
      </c>
      <c r="L73" s="271">
        <v>0</v>
      </c>
      <c r="M73" s="271">
        <v>0</v>
      </c>
      <c r="N73" s="273">
        <v>0</v>
      </c>
      <c r="O73" s="269">
        <v>0.31251800000000002</v>
      </c>
      <c r="P73" s="274">
        <v>0</v>
      </c>
    </row>
    <row r="74" spans="2:16" s="1" customFormat="1" x14ac:dyDescent="0.25">
      <c r="B74" s="259" t="s">
        <v>377</v>
      </c>
      <c r="C74" s="260" t="s">
        <v>378</v>
      </c>
      <c r="D74" s="169">
        <f t="shared" si="33"/>
        <v>0</v>
      </c>
      <c r="E74" s="281"/>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8.1399999999999986E-2</v>
      </c>
      <c r="E75" s="281"/>
      <c r="F75" s="171">
        <f t="shared" si="35"/>
        <v>0</v>
      </c>
      <c r="G75" s="270">
        <v>0</v>
      </c>
      <c r="H75" s="271">
        <v>0</v>
      </c>
      <c r="I75" s="272">
        <v>0</v>
      </c>
      <c r="J75" s="171">
        <f t="shared" si="30"/>
        <v>0</v>
      </c>
      <c r="K75" s="270">
        <v>0</v>
      </c>
      <c r="L75" s="271">
        <v>0</v>
      </c>
      <c r="M75" s="271">
        <v>0</v>
      </c>
      <c r="N75" s="273">
        <v>0</v>
      </c>
      <c r="O75" s="269">
        <v>8.1399999999999986E-2</v>
      </c>
      <c r="P75" s="274">
        <v>0</v>
      </c>
    </row>
    <row r="76" spans="2:16" s="1" customFormat="1" x14ac:dyDescent="0.25">
      <c r="B76" s="259" t="s">
        <v>381</v>
      </c>
      <c r="C76" s="260" t="s">
        <v>382</v>
      </c>
      <c r="D76" s="169">
        <f t="shared" si="33"/>
        <v>7.2</v>
      </c>
      <c r="E76" s="281"/>
      <c r="F76" s="171">
        <f t="shared" si="35"/>
        <v>1.8</v>
      </c>
      <c r="G76" s="270">
        <v>1.8</v>
      </c>
      <c r="H76" s="271">
        <v>0</v>
      </c>
      <c r="I76" s="272">
        <v>0</v>
      </c>
      <c r="J76" s="171">
        <f t="shared" si="30"/>
        <v>1.8</v>
      </c>
      <c r="K76" s="270">
        <v>0</v>
      </c>
      <c r="L76" s="271">
        <v>1.8</v>
      </c>
      <c r="M76" s="271">
        <v>0</v>
      </c>
      <c r="N76" s="273">
        <v>0</v>
      </c>
      <c r="O76" s="269">
        <v>3.6</v>
      </c>
      <c r="P76" s="274">
        <v>0</v>
      </c>
    </row>
    <row r="77" spans="2:16" s="1" customFormat="1" x14ac:dyDescent="0.25">
      <c r="B77" s="259" t="s">
        <v>383</v>
      </c>
      <c r="C77" s="260" t="s">
        <v>384</v>
      </c>
      <c r="D77" s="169">
        <f t="shared" si="33"/>
        <v>0</v>
      </c>
      <c r="E77" s="281"/>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21.816254625999999</v>
      </c>
      <c r="E78" s="281"/>
      <c r="F78" s="171">
        <f t="shared" si="35"/>
        <v>0</v>
      </c>
      <c r="G78" s="270">
        <v>0</v>
      </c>
      <c r="H78" s="271">
        <v>0</v>
      </c>
      <c r="I78" s="272">
        <v>0</v>
      </c>
      <c r="J78" s="171">
        <f t="shared" si="30"/>
        <v>0</v>
      </c>
      <c r="K78" s="270">
        <v>0</v>
      </c>
      <c r="L78" s="271">
        <v>0</v>
      </c>
      <c r="M78" s="271">
        <v>0</v>
      </c>
      <c r="N78" s="273">
        <v>0</v>
      </c>
      <c r="O78" s="269">
        <v>21.814284625999999</v>
      </c>
      <c r="P78" s="274">
        <v>1.97E-3</v>
      </c>
    </row>
    <row r="79" spans="2:16" s="1" customFormat="1" x14ac:dyDescent="0.25">
      <c r="B79" s="259" t="s">
        <v>387</v>
      </c>
      <c r="C79" s="260" t="s">
        <v>388</v>
      </c>
      <c r="D79" s="169">
        <f t="shared" si="33"/>
        <v>0.52050240000000003</v>
      </c>
      <c r="E79" s="281"/>
      <c r="F79" s="171">
        <f t="shared" si="35"/>
        <v>0.10272000000000001</v>
      </c>
      <c r="G79" s="270">
        <v>0</v>
      </c>
      <c r="H79" s="271">
        <v>0</v>
      </c>
      <c r="I79" s="272">
        <v>0.10272000000000001</v>
      </c>
      <c r="J79" s="171">
        <f t="shared" si="30"/>
        <v>0</v>
      </c>
      <c r="K79" s="270">
        <v>0</v>
      </c>
      <c r="L79" s="271">
        <v>0</v>
      </c>
      <c r="M79" s="271">
        <v>0</v>
      </c>
      <c r="N79" s="273">
        <v>0</v>
      </c>
      <c r="O79" s="269">
        <v>0.4177824</v>
      </c>
      <c r="P79" s="274">
        <v>0</v>
      </c>
    </row>
    <row r="80" spans="2:16" s="1" customFormat="1" ht="15.75" thickBot="1" x14ac:dyDescent="0.3">
      <c r="B80" s="282" t="s">
        <v>389</v>
      </c>
      <c r="C80" s="283" t="s">
        <v>390</v>
      </c>
      <c r="D80" s="284">
        <f t="shared" si="33"/>
        <v>65.377418200000008</v>
      </c>
      <c r="E80" s="285"/>
      <c r="F80" s="286">
        <f t="shared" si="35"/>
        <v>0.53537000000000001</v>
      </c>
      <c r="G80" s="287">
        <v>0.4345</v>
      </c>
      <c r="H80" s="288">
        <v>4.5249999999999999E-2</v>
      </c>
      <c r="I80" s="289">
        <v>5.5619999999999996E-2</v>
      </c>
      <c r="J80" s="286">
        <f t="shared" si="30"/>
        <v>1.0647800000000001</v>
      </c>
      <c r="K80" s="287">
        <v>0.33379000000000003</v>
      </c>
      <c r="L80" s="288">
        <v>0.73099000000000003</v>
      </c>
      <c r="M80" s="288">
        <v>0</v>
      </c>
      <c r="N80" s="290">
        <v>0</v>
      </c>
      <c r="O80" s="291">
        <v>63.035628200000005</v>
      </c>
      <c r="P80" s="292">
        <v>0.74163999999999997</v>
      </c>
    </row>
    <row r="81" spans="1:19" s="1" customFormat="1" ht="15.75" thickBot="1" x14ac:dyDescent="0.3">
      <c r="B81" s="293" t="s">
        <v>391</v>
      </c>
      <c r="C81" s="294" t="s">
        <v>392</v>
      </c>
      <c r="D81" s="295">
        <f t="shared" si="33"/>
        <v>0</v>
      </c>
      <c r="E81" s="296"/>
      <c r="F81" s="297">
        <f t="shared" si="35"/>
        <v>0</v>
      </c>
      <c r="G81" s="298"/>
      <c r="H81" s="299"/>
      <c r="I81" s="300"/>
      <c r="J81" s="297">
        <f t="shared" si="30"/>
        <v>0</v>
      </c>
      <c r="K81" s="298"/>
      <c r="L81" s="299"/>
      <c r="M81" s="299"/>
      <c r="N81" s="301"/>
      <c r="O81" s="296"/>
      <c r="P81" s="302"/>
    </row>
    <row r="82" spans="1:19" s="1" customFormat="1" x14ac:dyDescent="0.25">
      <c r="A82" s="303"/>
      <c r="B82" s="150" t="s">
        <v>393</v>
      </c>
      <c r="C82" s="204" t="s">
        <v>394</v>
      </c>
      <c r="D82" s="152">
        <f t="shared" si="33"/>
        <v>3164.5909795999996</v>
      </c>
      <c r="E82" s="153">
        <f>SUM(E83:E89)</f>
        <v>7.0025184000000004E-2</v>
      </c>
      <c r="F82" s="154">
        <f t="shared" si="35"/>
        <v>8.2030700000000003</v>
      </c>
      <c r="G82" s="155">
        <f>SUM(G83:G89)</f>
        <v>1.7272799999999999</v>
      </c>
      <c r="H82" s="156">
        <f>SUM(H83:H89)</f>
        <v>0.79748999999999992</v>
      </c>
      <c r="I82" s="157">
        <f>SUM(I83:I89)</f>
        <v>5.6783000000000001</v>
      </c>
      <c r="J82" s="154">
        <f t="shared" si="30"/>
        <v>25.721960000000003</v>
      </c>
      <c r="K82" s="155">
        <f t="shared" ref="K82:P82" si="36">SUM(K83:K89)</f>
        <v>4.7065300000000008</v>
      </c>
      <c r="L82" s="156">
        <f t="shared" si="36"/>
        <v>16.957120000000003</v>
      </c>
      <c r="M82" s="156">
        <f t="shared" si="36"/>
        <v>4.0583099999999996</v>
      </c>
      <c r="N82" s="152">
        <f t="shared" si="36"/>
        <v>0</v>
      </c>
      <c r="O82" s="153">
        <f t="shared" si="36"/>
        <v>3130.0175044159996</v>
      </c>
      <c r="P82" s="154">
        <f t="shared" si="36"/>
        <v>0.57841999999999993</v>
      </c>
    </row>
    <row r="83" spans="1:19" s="1" customFormat="1" x14ac:dyDescent="0.25">
      <c r="A83" s="303"/>
      <c r="B83" s="304" t="s">
        <v>395</v>
      </c>
      <c r="C83" s="305" t="s">
        <v>396</v>
      </c>
      <c r="D83" s="306">
        <f>E83+F83+J83+N83+O83+P83</f>
        <v>1.0194205999999999</v>
      </c>
      <c r="E83" s="307"/>
      <c r="F83" s="308">
        <f t="shared" si="35"/>
        <v>0.21201999999999999</v>
      </c>
      <c r="G83" s="309">
        <v>8.4599999999999995E-2</v>
      </c>
      <c r="H83" s="310">
        <v>0.12742000000000001</v>
      </c>
      <c r="I83" s="311">
        <v>0</v>
      </c>
      <c r="J83" s="308">
        <f t="shared" si="30"/>
        <v>0.38088</v>
      </c>
      <c r="K83" s="309">
        <v>0</v>
      </c>
      <c r="L83" s="310">
        <v>0.38088</v>
      </c>
      <c r="M83" s="310">
        <v>0</v>
      </c>
      <c r="N83" s="312">
        <v>0</v>
      </c>
      <c r="O83" s="307">
        <v>0.42652059999999997</v>
      </c>
      <c r="P83" s="313">
        <v>0</v>
      </c>
    </row>
    <row r="84" spans="1:19" s="1" customFormat="1" x14ac:dyDescent="0.25">
      <c r="A84" s="303"/>
      <c r="B84" s="304" t="s">
        <v>397</v>
      </c>
      <c r="C84" s="305" t="s">
        <v>398</v>
      </c>
      <c r="D84" s="306">
        <f t="shared" ref="D84:D89" si="37">E84+F84+J84+N84+O84+P84</f>
        <v>3.0521807999999995</v>
      </c>
      <c r="E84" s="307">
        <v>1.5604699999999999E-2</v>
      </c>
      <c r="F84" s="308">
        <f t="shared" si="35"/>
        <v>0.13</v>
      </c>
      <c r="G84" s="309">
        <v>5.1999999999999998E-2</v>
      </c>
      <c r="H84" s="310">
        <v>0</v>
      </c>
      <c r="I84" s="311">
        <v>7.8E-2</v>
      </c>
      <c r="J84" s="308">
        <f t="shared" si="30"/>
        <v>0.39500000000000002</v>
      </c>
      <c r="K84" s="309">
        <v>0.318</v>
      </c>
      <c r="L84" s="310">
        <v>7.6999999999999999E-2</v>
      </c>
      <c r="M84" s="310">
        <v>0</v>
      </c>
      <c r="N84" s="312">
        <v>0</v>
      </c>
      <c r="O84" s="307">
        <v>2.5115760999999996</v>
      </c>
      <c r="P84" s="313">
        <v>0</v>
      </c>
    </row>
    <row r="85" spans="1:19" s="1" customFormat="1" x14ac:dyDescent="0.25">
      <c r="A85" s="303"/>
      <c r="B85" s="314" t="s">
        <v>399</v>
      </c>
      <c r="C85" s="315" t="s">
        <v>400</v>
      </c>
      <c r="D85" s="306">
        <f t="shared" si="37"/>
        <v>16.112210000000001</v>
      </c>
      <c r="E85" s="240"/>
      <c r="F85" s="206">
        <f t="shared" si="35"/>
        <v>3.2519400000000003</v>
      </c>
      <c r="G85" s="309">
        <v>1.44</v>
      </c>
      <c r="H85" s="310">
        <v>0</v>
      </c>
      <c r="I85" s="311">
        <v>1.8119400000000001</v>
      </c>
      <c r="J85" s="206">
        <f t="shared" si="30"/>
        <v>3.5300100000000003</v>
      </c>
      <c r="K85" s="309">
        <v>0</v>
      </c>
      <c r="L85" s="310">
        <v>3.1125500000000001</v>
      </c>
      <c r="M85" s="310">
        <v>0.41746000000000005</v>
      </c>
      <c r="N85" s="312">
        <v>0</v>
      </c>
      <c r="O85" s="307">
        <v>9.0494599999999998</v>
      </c>
      <c r="P85" s="313">
        <v>0.28079999999999999</v>
      </c>
    </row>
    <row r="86" spans="1:19" s="1" customFormat="1" x14ac:dyDescent="0.25">
      <c r="A86" s="303"/>
      <c r="B86" s="316" t="s">
        <v>401</v>
      </c>
      <c r="C86" s="317" t="s">
        <v>402</v>
      </c>
      <c r="D86" s="306">
        <f t="shared" si="37"/>
        <v>15.383054399999997</v>
      </c>
      <c r="E86" s="318"/>
      <c r="F86" s="216">
        <f t="shared" si="35"/>
        <v>2.6903899999999998</v>
      </c>
      <c r="G86" s="309">
        <v>0</v>
      </c>
      <c r="H86" s="310">
        <v>0.67006999999999994</v>
      </c>
      <c r="I86" s="311">
        <v>2.0203199999999999</v>
      </c>
      <c r="J86" s="216">
        <f t="shared" si="30"/>
        <v>6.3928899999999995</v>
      </c>
      <c r="K86" s="309">
        <v>6.6170000000000007E-2</v>
      </c>
      <c r="L86" s="310">
        <v>2.68587</v>
      </c>
      <c r="M86" s="310">
        <v>3.6408499999999999</v>
      </c>
      <c r="N86" s="312">
        <v>0</v>
      </c>
      <c r="O86" s="307">
        <v>6.0021543999999993</v>
      </c>
      <c r="P86" s="313">
        <v>0.29762</v>
      </c>
    </row>
    <row r="87" spans="1:19" s="1" customFormat="1" x14ac:dyDescent="0.25">
      <c r="A87" s="303"/>
      <c r="B87" s="316" t="s">
        <v>403</v>
      </c>
      <c r="C87" s="213" t="s">
        <v>404</v>
      </c>
      <c r="D87" s="306">
        <f t="shared" si="37"/>
        <v>26.088603800000001</v>
      </c>
      <c r="E87" s="318">
        <v>5.4420484000000005E-2</v>
      </c>
      <c r="F87" s="216">
        <f t="shared" si="35"/>
        <v>1.9187199999999998</v>
      </c>
      <c r="G87" s="309">
        <v>0.15068000000000001</v>
      </c>
      <c r="H87" s="310">
        <v>0</v>
      </c>
      <c r="I87" s="311">
        <v>1.7680399999999998</v>
      </c>
      <c r="J87" s="216">
        <f t="shared" si="30"/>
        <v>15.023180000000004</v>
      </c>
      <c r="K87" s="309">
        <v>4.3223600000000006</v>
      </c>
      <c r="L87" s="310">
        <v>10.700820000000002</v>
      </c>
      <c r="M87" s="310">
        <v>0</v>
      </c>
      <c r="N87" s="312">
        <v>0</v>
      </c>
      <c r="O87" s="307">
        <v>9.0922833159999996</v>
      </c>
      <c r="P87" s="313">
        <v>0</v>
      </c>
    </row>
    <row r="88" spans="1:19" s="1" customFormat="1" x14ac:dyDescent="0.25">
      <c r="A88" s="303"/>
      <c r="B88" s="316" t="s">
        <v>405</v>
      </c>
      <c r="C88" s="213" t="s">
        <v>406</v>
      </c>
      <c r="D88" s="306">
        <f t="shared" si="37"/>
        <v>0</v>
      </c>
      <c r="E88" s="318"/>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3102.9355099999998</v>
      </c>
      <c r="E89" s="318"/>
      <c r="F89" s="216">
        <f t="shared" si="35"/>
        <v>0</v>
      </c>
      <c r="G89" s="319">
        <v>0</v>
      </c>
      <c r="H89" s="320">
        <v>0</v>
      </c>
      <c r="I89" s="321">
        <v>0</v>
      </c>
      <c r="J89" s="216">
        <f t="shared" ref="J89:J120" si="38">SUM(K89:M89)</f>
        <v>0</v>
      </c>
      <c r="K89" s="319">
        <v>0</v>
      </c>
      <c r="L89" s="320">
        <v>0</v>
      </c>
      <c r="M89" s="320">
        <v>0</v>
      </c>
      <c r="N89" s="322">
        <v>0</v>
      </c>
      <c r="O89" s="318">
        <v>3102.9355099999998</v>
      </c>
      <c r="P89" s="323">
        <v>0</v>
      </c>
    </row>
    <row r="90" spans="1:19" s="1" customFormat="1" ht="42" customHeight="1" thickTop="1" thickBot="1" x14ac:dyDescent="0.3">
      <c r="A90" s="303"/>
      <c r="B90" s="134" t="s">
        <v>59</v>
      </c>
      <c r="C90" s="135" t="s">
        <v>409</v>
      </c>
      <c r="D90" s="324">
        <f>D91+D94+D97+D99+D105+D106+D111+D115+D118+D133+D134</f>
        <v>856.80194999999992</v>
      </c>
      <c r="E90" s="228">
        <f>E91+E94+E97+E99+E105+E106+E111+E115+E118+E133+E134</f>
        <v>13.243220068128583</v>
      </c>
      <c r="F90" s="134">
        <f t="shared" si="35"/>
        <v>103.27716862225148</v>
      </c>
      <c r="G90" s="229">
        <f>G91+G94+G97+G99+G105+G106+G111+G115+G118+G133+G134</f>
        <v>33.885113365393309</v>
      </c>
      <c r="H90" s="230">
        <f>H91+H94+H97+H99+H105+H106+H111+H115+H118+H133+H134</f>
        <v>22.688795009100563</v>
      </c>
      <c r="I90" s="231">
        <f>I91+I94+I97+I99+I105+I106+I111+I115+I118+I133+I134</f>
        <v>46.703260247757619</v>
      </c>
      <c r="J90" s="134">
        <f t="shared" si="38"/>
        <v>144.0444844507399</v>
      </c>
      <c r="K90" s="229">
        <f t="shared" ref="K90:P90" si="39">K91+K94+K97+K99+K105+K106+K111+K115+K118+K133+K134</f>
        <v>43.129457040124549</v>
      </c>
      <c r="L90" s="230">
        <f t="shared" si="39"/>
        <v>67.743334968374029</v>
      </c>
      <c r="M90" s="230">
        <f t="shared" si="39"/>
        <v>33.171692442241323</v>
      </c>
      <c r="N90" s="227">
        <f t="shared" si="39"/>
        <v>0</v>
      </c>
      <c r="O90" s="228">
        <f t="shared" si="39"/>
        <v>581.7432528495998</v>
      </c>
      <c r="P90" s="134">
        <f t="shared" si="39"/>
        <v>14.493824009279997</v>
      </c>
      <c r="Q90" s="325"/>
      <c r="R90" s="326"/>
    </row>
    <row r="91" spans="1:19" s="1" customFormat="1" ht="15.75" thickTop="1" x14ac:dyDescent="0.25">
      <c r="B91" s="142" t="s">
        <v>150</v>
      </c>
      <c r="C91" s="327" t="s">
        <v>303</v>
      </c>
      <c r="D91" s="328">
        <f>D92+D93</f>
        <v>5.8643000000000001</v>
      </c>
      <c r="E91" s="329">
        <f>E92+E93</f>
        <v>9.4561112174365594E-2</v>
      </c>
      <c r="F91" s="330">
        <f t="shared" si="35"/>
        <v>0.73743424007901726</v>
      </c>
      <c r="G91" s="331">
        <f>G92+G93</f>
        <v>0.24195127691771737</v>
      </c>
      <c r="H91" s="332">
        <f>H92+H93</f>
        <v>0.16200574172440863</v>
      </c>
      <c r="I91" s="333">
        <f>I92+I93</f>
        <v>0.33347722143689124</v>
      </c>
      <c r="J91" s="330">
        <f t="shared" si="38"/>
        <v>1.0285267919866166</v>
      </c>
      <c r="K91" s="331">
        <f t="shared" ref="K91:P91" si="40">K92+K93</f>
        <v>0.30795904653172607</v>
      </c>
      <c r="L91" s="332">
        <f t="shared" si="40"/>
        <v>0.4837105374716667</v>
      </c>
      <c r="M91" s="332">
        <f t="shared" si="40"/>
        <v>0.23685720798322391</v>
      </c>
      <c r="N91" s="334">
        <f t="shared" si="40"/>
        <v>0</v>
      </c>
      <c r="O91" s="329">
        <f t="shared" si="40"/>
        <v>4.0021111331999997</v>
      </c>
      <c r="P91" s="330">
        <f t="shared" si="40"/>
        <v>1.66672256E-3</v>
      </c>
      <c r="Q91" s="325"/>
      <c r="R91" s="326"/>
      <c r="S91" s="205"/>
    </row>
    <row r="92" spans="1:19" s="1" customFormat="1" ht="32.25" customHeight="1" x14ac:dyDescent="0.25">
      <c r="B92" s="167" t="s">
        <v>410</v>
      </c>
      <c r="C92" s="168" t="s">
        <v>272</v>
      </c>
      <c r="D92" s="335">
        <v>0</v>
      </c>
      <c r="E92" s="209">
        <f>IFERROR($D$92*E143/100, 0)</f>
        <v>0</v>
      </c>
      <c r="F92" s="206">
        <f t="shared" si="35"/>
        <v>0</v>
      </c>
      <c r="G92" s="210">
        <f>IFERROR($D$92*G143/100, 0)</f>
        <v>0</v>
      </c>
      <c r="H92" s="211">
        <f>IFERROR($D$92*H143/100, 0)</f>
        <v>0</v>
      </c>
      <c r="I92" s="212">
        <f>IFERROR($D$92*I143/100, 0)</f>
        <v>0</v>
      </c>
      <c r="J92" s="206">
        <f t="shared" si="38"/>
        <v>0</v>
      </c>
      <c r="K92" s="210">
        <f t="shared" ref="K92:P92" si="41">IFERROR($D$92*K143/100, 0)</f>
        <v>0</v>
      </c>
      <c r="L92" s="211">
        <f t="shared" si="41"/>
        <v>0</v>
      </c>
      <c r="M92" s="211">
        <f t="shared" si="41"/>
        <v>0</v>
      </c>
      <c r="N92" s="208">
        <f t="shared" si="41"/>
        <v>0</v>
      </c>
      <c r="O92" s="209">
        <f t="shared" si="41"/>
        <v>0</v>
      </c>
      <c r="P92" s="206">
        <f t="shared" si="41"/>
        <v>0</v>
      </c>
      <c r="Q92" s="336"/>
      <c r="R92" s="337"/>
    </row>
    <row r="93" spans="1:19" s="1" customFormat="1" ht="27" customHeight="1" thickBot="1" x14ac:dyDescent="0.3">
      <c r="B93" s="167" t="s">
        <v>411</v>
      </c>
      <c r="C93" s="168" t="s">
        <v>306</v>
      </c>
      <c r="D93" s="335">
        <v>5.8643000000000001</v>
      </c>
      <c r="E93" s="209">
        <f>IFERROR($D$93*E144/100, 0)</f>
        <v>9.4561112174365594E-2</v>
      </c>
      <c r="F93" s="206">
        <f t="shared" si="35"/>
        <v>0.73743424007901726</v>
      </c>
      <c r="G93" s="210">
        <f>IFERROR($D$93*G144/100, 0)</f>
        <v>0.24195127691771737</v>
      </c>
      <c r="H93" s="211">
        <f>IFERROR($D$93*H144/100, 0)</f>
        <v>0.16200574172440863</v>
      </c>
      <c r="I93" s="212">
        <f>IFERROR($D$93*I144/100, 0)</f>
        <v>0.33347722143689124</v>
      </c>
      <c r="J93" s="206">
        <f t="shared" si="38"/>
        <v>1.0285267919866166</v>
      </c>
      <c r="K93" s="210">
        <f t="shared" ref="K93:P93" si="42">IFERROR($D$93*K144/100, 0)</f>
        <v>0.30795904653172607</v>
      </c>
      <c r="L93" s="211">
        <f t="shared" si="42"/>
        <v>0.4837105374716667</v>
      </c>
      <c r="M93" s="211">
        <f t="shared" si="42"/>
        <v>0.23685720798322391</v>
      </c>
      <c r="N93" s="208">
        <f t="shared" si="42"/>
        <v>0</v>
      </c>
      <c r="O93" s="209">
        <f t="shared" si="42"/>
        <v>4.0021111331999997</v>
      </c>
      <c r="P93" s="206">
        <f t="shared" si="42"/>
        <v>1.66672256E-3</v>
      </c>
      <c r="Q93" s="336"/>
      <c r="R93" s="337"/>
    </row>
    <row r="94" spans="1:19" s="1" customFormat="1" x14ac:dyDescent="0.25">
      <c r="B94" s="150" t="s">
        <v>152</v>
      </c>
      <c r="C94" s="239" t="s">
        <v>313</v>
      </c>
      <c r="D94" s="338">
        <f>D95+D96</f>
        <v>14.90221</v>
      </c>
      <c r="E94" s="153">
        <f>E95+E96</f>
        <v>0.2460999916339297</v>
      </c>
      <c r="F94" s="154">
        <f t="shared" si="35"/>
        <v>1.9192092408914923</v>
      </c>
      <c r="G94" s="155">
        <f>G95+G96</f>
        <v>0.62969021679305692</v>
      </c>
      <c r="H94" s="156">
        <f>H95+H96</f>
        <v>0.42162799026208697</v>
      </c>
      <c r="I94" s="157">
        <f>I95+I96</f>
        <v>0.86789103383634836</v>
      </c>
      <c r="J94" s="154">
        <f t="shared" si="38"/>
        <v>2.6767920668745777</v>
      </c>
      <c r="K94" s="155">
        <f t="shared" ref="K94:P94" si="43">K95+K96</f>
        <v>0.80147871606353815</v>
      </c>
      <c r="L94" s="156">
        <f t="shared" si="43"/>
        <v>1.2588807014612446</v>
      </c>
      <c r="M94" s="156">
        <f t="shared" si="43"/>
        <v>0.61643264934979514</v>
      </c>
      <c r="N94" s="152">
        <f t="shared" si="43"/>
        <v>0</v>
      </c>
      <c r="O94" s="153">
        <f t="shared" si="43"/>
        <v>9.8324406070000006</v>
      </c>
      <c r="P94" s="154">
        <f t="shared" si="43"/>
        <v>0.22766809359999995</v>
      </c>
      <c r="Q94" s="325"/>
      <c r="R94" s="326"/>
    </row>
    <row r="95" spans="1:19" s="1" customFormat="1" ht="29.25" customHeight="1" x14ac:dyDescent="0.25">
      <c r="B95" s="167" t="s">
        <v>154</v>
      </c>
      <c r="C95" s="168" t="s">
        <v>315</v>
      </c>
      <c r="D95" s="244">
        <v>5.7610200000000011</v>
      </c>
      <c r="E95" s="209">
        <f>IFERROR($D$95*E146/100, 0)</f>
        <v>9.3396410854464165E-2</v>
      </c>
      <c r="F95" s="206">
        <f t="shared" si="35"/>
        <v>0.72835132414231807</v>
      </c>
      <c r="G95" s="210">
        <f>IFERROR($D$95*G146/100, 0)</f>
        <v>0.23897118325026689</v>
      </c>
      <c r="H95" s="211">
        <f>IFERROR($D$95*H146/100, 0)</f>
        <v>0.16001033053603236</v>
      </c>
      <c r="I95" s="212">
        <f>IFERROR($D$95*I146/100, 0)</f>
        <v>0.32936981035601881</v>
      </c>
      <c r="J95" s="206">
        <f t="shared" si="38"/>
        <v>1.0158585134032188</v>
      </c>
      <c r="K95" s="210">
        <f t="shared" ref="K95:P95" si="44">IFERROR($D$95*K146/100, 0)</f>
        <v>0.30416594067961106</v>
      </c>
      <c r="L95" s="211">
        <f t="shared" si="44"/>
        <v>0.47775271518627899</v>
      </c>
      <c r="M95" s="211">
        <f t="shared" si="44"/>
        <v>0.23393985753732874</v>
      </c>
      <c r="N95" s="208">
        <f t="shared" si="44"/>
        <v>0</v>
      </c>
      <c r="O95" s="209">
        <f t="shared" si="44"/>
        <v>3.8195533860000008</v>
      </c>
      <c r="P95" s="206">
        <f t="shared" si="44"/>
        <v>0.10386036559999995</v>
      </c>
      <c r="Q95" s="336"/>
      <c r="R95" s="337"/>
    </row>
    <row r="96" spans="1:19" s="1" customFormat="1" ht="25.5" customHeight="1" thickBot="1" x14ac:dyDescent="0.3">
      <c r="B96" s="167" t="s">
        <v>156</v>
      </c>
      <c r="C96" s="168" t="s">
        <v>317</v>
      </c>
      <c r="D96" s="244">
        <v>9.1411899999999982</v>
      </c>
      <c r="E96" s="209">
        <f>IFERROR($D$96*E147/100, 0)</f>
        <v>0.15270358077946555</v>
      </c>
      <c r="F96" s="206">
        <f t="shared" si="35"/>
        <v>1.1908579167491742</v>
      </c>
      <c r="G96" s="210">
        <f>IFERROR($D$96*G147/100, 0)</f>
        <v>0.39071903354279008</v>
      </c>
      <c r="H96" s="211">
        <f>IFERROR($D$96*H147/100, 0)</f>
        <v>0.26161765972605461</v>
      </c>
      <c r="I96" s="212">
        <f>IFERROR($D$96*I147/100, 0)</f>
        <v>0.53852122348032949</v>
      </c>
      <c r="J96" s="206">
        <f t="shared" si="38"/>
        <v>1.6609335534713592</v>
      </c>
      <c r="K96" s="210">
        <f t="shared" ref="K96:P96" si="45">IFERROR($D$96*K147/100, 0)</f>
        <v>0.4973127753839271</v>
      </c>
      <c r="L96" s="211">
        <f t="shared" si="45"/>
        <v>0.78112798627496571</v>
      </c>
      <c r="M96" s="211">
        <f t="shared" si="45"/>
        <v>0.38249279181246637</v>
      </c>
      <c r="N96" s="208">
        <f t="shared" si="45"/>
        <v>0</v>
      </c>
      <c r="O96" s="209">
        <f t="shared" si="45"/>
        <v>6.0128872209999997</v>
      </c>
      <c r="P96" s="206">
        <f t="shared" si="45"/>
        <v>0.12380772800000001</v>
      </c>
      <c r="Q96" s="336"/>
      <c r="R96" s="337"/>
    </row>
    <row r="97" spans="2:18" s="1" customFormat="1" x14ac:dyDescent="0.25">
      <c r="B97" s="150" t="s">
        <v>160</v>
      </c>
      <c r="C97" s="239" t="s">
        <v>319</v>
      </c>
      <c r="D97" s="338">
        <f>D98</f>
        <v>17.381599999999999</v>
      </c>
      <c r="E97" s="153">
        <f>E98</f>
        <v>0.30698862831561197</v>
      </c>
      <c r="F97" s="154">
        <f t="shared" si="35"/>
        <v>2.3940488920792662</v>
      </c>
      <c r="G97" s="155">
        <f>G98</f>
        <v>0.78548452860008</v>
      </c>
      <c r="H97" s="156">
        <f>H98</f>
        <v>0.52594474924874857</v>
      </c>
      <c r="I97" s="157">
        <f>I98</f>
        <v>1.0826196142304378</v>
      </c>
      <c r="J97" s="154">
        <f t="shared" si="38"/>
        <v>3.3390684796051207</v>
      </c>
      <c r="K97" s="155">
        <f t="shared" ref="K97:P97" si="46">K98</f>
        <v>0.99977594487078125</v>
      </c>
      <c r="L97" s="156">
        <f t="shared" si="46"/>
        <v>1.5703456842430124</v>
      </c>
      <c r="M97" s="156">
        <f t="shared" si="46"/>
        <v>0.76894685049132716</v>
      </c>
      <c r="N97" s="152">
        <f t="shared" si="46"/>
        <v>0</v>
      </c>
      <c r="O97" s="153">
        <f t="shared" si="46"/>
        <v>11.223299120000002</v>
      </c>
      <c r="P97" s="154">
        <f t="shared" si="46"/>
        <v>0.11819487999999997</v>
      </c>
      <c r="Q97" s="325"/>
      <c r="R97" s="326"/>
    </row>
    <row r="98" spans="2:18" s="1" customFormat="1" ht="15.75" thickBot="1" x14ac:dyDescent="0.3">
      <c r="B98" s="167" t="s">
        <v>412</v>
      </c>
      <c r="C98" s="168" t="s">
        <v>321</v>
      </c>
      <c r="D98" s="335">
        <v>17.381599999999999</v>
      </c>
      <c r="E98" s="209">
        <f>IFERROR($D$98*E149/100, 0)</f>
        <v>0.30698862831561197</v>
      </c>
      <c r="F98" s="206">
        <f>IFERROR($D$98*F149/100, 0)</f>
        <v>2.3940488920792662</v>
      </c>
      <c r="G98" s="210">
        <f>IFERROR($D$98*G149/100, 0)</f>
        <v>0.78548452860008</v>
      </c>
      <c r="H98" s="211">
        <f>IFERROR($D$98*H149/100, 0)</f>
        <v>0.52594474924874857</v>
      </c>
      <c r="I98" s="212">
        <f>IFERROR($D$98*I149/100, 0)</f>
        <v>1.0826196142304378</v>
      </c>
      <c r="J98" s="206">
        <f t="shared" si="38"/>
        <v>3.3390684796051207</v>
      </c>
      <c r="K98" s="210">
        <f t="shared" ref="K98:P98" si="47">IFERROR($D$98*K149/100, 0)</f>
        <v>0.99977594487078125</v>
      </c>
      <c r="L98" s="211">
        <f t="shared" si="47"/>
        <v>1.5703456842430124</v>
      </c>
      <c r="M98" s="211">
        <f t="shared" si="47"/>
        <v>0.76894685049132716</v>
      </c>
      <c r="N98" s="208">
        <f t="shared" si="47"/>
        <v>0</v>
      </c>
      <c r="O98" s="209">
        <f t="shared" si="47"/>
        <v>11.223299120000002</v>
      </c>
      <c r="P98" s="206">
        <f t="shared" si="47"/>
        <v>0.11819487999999997</v>
      </c>
      <c r="Q98" s="336"/>
      <c r="R98" s="337"/>
    </row>
    <row r="99" spans="2:18" s="1" customFormat="1" x14ac:dyDescent="0.25">
      <c r="B99" s="150" t="s">
        <v>162</v>
      </c>
      <c r="C99" s="239" t="s">
        <v>323</v>
      </c>
      <c r="D99" s="338">
        <f>SUM(D100:D104)</f>
        <v>29.45318</v>
      </c>
      <c r="E99" s="153">
        <f>SUM(E100:E104)</f>
        <v>0.4450735266889142</v>
      </c>
      <c r="F99" s="154">
        <f>SUM(G99:I99)</f>
        <v>3.4709031057917503</v>
      </c>
      <c r="G99" s="155">
        <f>SUM(G100:G104)</f>
        <v>1.1387990858873058</v>
      </c>
      <c r="H99" s="156">
        <f>SUM(H100:H104)</f>
        <v>0.76251711887841533</v>
      </c>
      <c r="I99" s="157">
        <f>SUM(I100:I104)</f>
        <v>1.5695869010260288</v>
      </c>
      <c r="J99" s="154">
        <f t="shared" si="38"/>
        <v>4.8409968545993349</v>
      </c>
      <c r="K99" s="155">
        <f t="shared" ref="K99:P99" si="48">SUM(K100:K104)</f>
        <v>1.4494797677811926</v>
      </c>
      <c r="L99" s="156">
        <f t="shared" si="48"/>
        <v>2.2766944027913683</v>
      </c>
      <c r="M99" s="156">
        <f t="shared" si="48"/>
        <v>1.1148226840267741</v>
      </c>
      <c r="N99" s="152">
        <f t="shared" si="48"/>
        <v>0</v>
      </c>
      <c r="O99" s="153">
        <f t="shared" si="48"/>
        <v>20.508199773400001</v>
      </c>
      <c r="P99" s="154">
        <f t="shared" si="48"/>
        <v>0.18800673951999997</v>
      </c>
      <c r="Q99" s="325"/>
      <c r="R99" s="326"/>
    </row>
    <row r="100" spans="2:18" s="1" customFormat="1" x14ac:dyDescent="0.25">
      <c r="B100" s="167" t="s">
        <v>413</v>
      </c>
      <c r="C100" s="168" t="s">
        <v>277</v>
      </c>
      <c r="D100" s="335">
        <v>26.920450000000002</v>
      </c>
      <c r="E100" s="209">
        <f>IFERROR($D$100*E151/100, 0)</f>
        <v>0.41222775406722628</v>
      </c>
      <c r="F100" s="206">
        <f>IFERROR($D$100*F151/100, 0)</f>
        <v>3.2147555540537871</v>
      </c>
      <c r="G100" s="210">
        <f>IFERROR($D$100*G151/100, 0)</f>
        <v>1.0547573858223531</v>
      </c>
      <c r="H100" s="211">
        <f>IFERROR($D$100*H151/100, 0)</f>
        <v>0.7062444753600543</v>
      </c>
      <c r="I100" s="212">
        <f>IFERROR($D$100*I151/100, 0)</f>
        <v>1.4537536928713797</v>
      </c>
      <c r="J100" s="206">
        <f t="shared" si="38"/>
        <v>4.4837383963589863</v>
      </c>
      <c r="K100" s="210">
        <f t="shared" ref="K100:P100" si="49">IFERROR($D$100*K151/100, 0)</f>
        <v>1.3425102896671757</v>
      </c>
      <c r="L100" s="211">
        <f t="shared" si="49"/>
        <v>2.1086776994851246</v>
      </c>
      <c r="M100" s="211">
        <f t="shared" si="49"/>
        <v>1.0325504072066858</v>
      </c>
      <c r="N100" s="208">
        <f t="shared" si="49"/>
        <v>0</v>
      </c>
      <c r="O100" s="209">
        <f t="shared" si="49"/>
        <v>18.735234934400001</v>
      </c>
      <c r="P100" s="206">
        <f t="shared" si="49"/>
        <v>7.4493361120000004E-2</v>
      </c>
      <c r="Q100" s="336"/>
      <c r="R100" s="337"/>
    </row>
    <row r="101" spans="2:18" s="1" customFormat="1" x14ac:dyDescent="0.25">
      <c r="B101" s="167" t="s">
        <v>414</v>
      </c>
      <c r="C101" s="168" t="s">
        <v>281</v>
      </c>
      <c r="D101" s="335">
        <v>0.17843000000000001</v>
      </c>
      <c r="E101" s="209">
        <f>IFERROR($D$101*E152/100, 0)</f>
        <v>3.1513773732196487E-3</v>
      </c>
      <c r="F101" s="206">
        <f>IFERROR($D$101*F152/100, 0)</f>
        <v>2.4575996675432844E-2</v>
      </c>
      <c r="G101" s="210">
        <f>IFERROR($D$101*G152/100, 0)</f>
        <v>8.0633546070621974E-3</v>
      </c>
      <c r="H101" s="211">
        <f>IFERROR($D$101*H152/100, 0)</f>
        <v>5.3990611686182063E-3</v>
      </c>
      <c r="I101" s="212">
        <f>IFERROR($D$101*I152/100, 0)</f>
        <v>1.1113580899752442E-2</v>
      </c>
      <c r="J101" s="206">
        <f t="shared" si="38"/>
        <v>3.4277050951347504E-2</v>
      </c>
      <c r="K101" s="210">
        <f t="shared" ref="K101:P101" si="50">IFERROR($D$101*K152/100, 0)</f>
        <v>1.026315309541662E-2</v>
      </c>
      <c r="L101" s="211">
        <f t="shared" si="50"/>
        <v>1.6120310008254746E-2</v>
      </c>
      <c r="M101" s="211">
        <f t="shared" si="50"/>
        <v>7.8935878476761364E-3</v>
      </c>
      <c r="N101" s="208">
        <f t="shared" si="50"/>
        <v>0</v>
      </c>
      <c r="O101" s="209">
        <f t="shared" si="50"/>
        <v>0.11521225099999999</v>
      </c>
      <c r="P101" s="206">
        <f t="shared" si="50"/>
        <v>1.213324E-3</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8"/>
        <v>0</v>
      </c>
      <c r="K102" s="210">
        <f t="shared" ref="K102:P102" si="51">IFERROR($D$102*K153/100, 0)</f>
        <v>0</v>
      </c>
      <c r="L102" s="211">
        <f t="shared" si="51"/>
        <v>0</v>
      </c>
      <c r="M102" s="211">
        <f t="shared" si="51"/>
        <v>0</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2.3542999999999998</v>
      </c>
      <c r="E104" s="209">
        <f>IFERROR($D$104*E155/100, 0)</f>
        <v>2.96943952484683E-2</v>
      </c>
      <c r="F104" s="206">
        <f>IFERROR($D$104*F155/100, 0)</f>
        <v>0.23157155506253019</v>
      </c>
      <c r="G104" s="210">
        <f>IFERROR($D$104*G155/100, 0)</f>
        <v>7.5978345457890714E-2</v>
      </c>
      <c r="H104" s="211">
        <f>IFERROR($D$104*H155/100, 0)</f>
        <v>5.087358234974286E-2</v>
      </c>
      <c r="I104" s="212">
        <f>IFERROR($D$104*I155/100, 0)</f>
        <v>0.10471962725489663</v>
      </c>
      <c r="J104" s="206">
        <f t="shared" si="38"/>
        <v>0.32298140728900143</v>
      </c>
      <c r="K104" s="210">
        <f t="shared" ref="K104:P104" si="53">IFERROR($D$104*K155/100, 0)</f>
        <v>9.6706325018600214E-2</v>
      </c>
      <c r="L104" s="211">
        <f t="shared" si="53"/>
        <v>0.15189639329798912</v>
      </c>
      <c r="M104" s="211">
        <f t="shared" si="53"/>
        <v>7.4378688972412108E-2</v>
      </c>
      <c r="N104" s="208">
        <f t="shared" si="53"/>
        <v>0</v>
      </c>
      <c r="O104" s="209">
        <f t="shared" si="53"/>
        <v>1.6577525879999999</v>
      </c>
      <c r="P104" s="206">
        <f t="shared" si="53"/>
        <v>0.11230005439999997</v>
      </c>
      <c r="Q104" s="336"/>
      <c r="R104" s="337"/>
    </row>
    <row r="105" spans="2:18" s="1" customFormat="1" ht="15.75" thickBot="1" x14ac:dyDescent="0.3">
      <c r="B105" s="150" t="s">
        <v>418</v>
      </c>
      <c r="C105" s="239" t="s">
        <v>332</v>
      </c>
      <c r="D105" s="339">
        <v>75.689099999999996</v>
      </c>
      <c r="E105" s="153">
        <f>IFERROR($D$105*E156/100, 0)</f>
        <v>1.2847566811672508</v>
      </c>
      <c r="F105" s="154">
        <f>IFERROR($D$105*F156/100, 0)</f>
        <v>10.0191669183841</v>
      </c>
      <c r="G105" s="155">
        <f>IFERROR($D$105*G156/100, 0)</f>
        <v>3.287276475384481</v>
      </c>
      <c r="H105" s="156">
        <f>IFERROR($D$105*H156/100, 0)</f>
        <v>2.2010946601822408</v>
      </c>
      <c r="I105" s="157">
        <f>IFERROR($D$105*I156/100, 0)</f>
        <v>4.5307957828173793</v>
      </c>
      <c r="J105" s="154">
        <f t="shared" si="38"/>
        <v>13.974102433648646</v>
      </c>
      <c r="K105" s="155">
        <f t="shared" ref="K105:P105" si="54">IFERROR($D$105*K156/100, 0)</f>
        <v>4.1840925245038312</v>
      </c>
      <c r="L105" s="156">
        <f t="shared" si="54"/>
        <v>6.5719441161161969</v>
      </c>
      <c r="M105" s="156">
        <f t="shared" si="54"/>
        <v>3.2180657930286185</v>
      </c>
      <c r="N105" s="152">
        <f t="shared" si="54"/>
        <v>0</v>
      </c>
      <c r="O105" s="153">
        <f t="shared" si="54"/>
        <v>50.181836257999997</v>
      </c>
      <c r="P105" s="154">
        <f t="shared" si="54"/>
        <v>0.22923770880000002</v>
      </c>
      <c r="Q105" s="325"/>
      <c r="R105" s="326"/>
    </row>
    <row r="106" spans="2:18" s="1" customFormat="1" x14ac:dyDescent="0.25">
      <c r="B106" s="150" t="s">
        <v>419</v>
      </c>
      <c r="C106" s="239" t="s">
        <v>334</v>
      </c>
      <c r="D106" s="338">
        <f>SUM(D107:D110)</f>
        <v>631.39104999999995</v>
      </c>
      <c r="E106" s="153">
        <f>SUM(E107:E110)</f>
        <v>9.460111244469708</v>
      </c>
      <c r="F106" s="154">
        <f t="shared" ref="F106:F140" si="55">SUM(G106:I106)</f>
        <v>73.774618193626253</v>
      </c>
      <c r="G106" s="155">
        <f>SUM(G107:G110)</f>
        <v>24.205362466153318</v>
      </c>
      <c r="H106" s="156">
        <f>SUM(H107:H110)</f>
        <v>16.207427172913487</v>
      </c>
      <c r="I106" s="157">
        <f>SUM(I107:I110)</f>
        <v>33.361828554559452</v>
      </c>
      <c r="J106" s="154">
        <f t="shared" si="38"/>
        <v>102.89618688250403</v>
      </c>
      <c r="K106" s="155">
        <f t="shared" ref="K106:P106" si="56">SUM(K107:K110)</f>
        <v>30.808931620420601</v>
      </c>
      <c r="L106" s="156">
        <f t="shared" si="56"/>
        <v>48.391515173450848</v>
      </c>
      <c r="M106" s="156">
        <f t="shared" si="56"/>
        <v>23.695740088632576</v>
      </c>
      <c r="N106" s="152">
        <f t="shared" si="56"/>
        <v>0</v>
      </c>
      <c r="O106" s="153">
        <f t="shared" si="56"/>
        <v>431.79296204899987</v>
      </c>
      <c r="P106" s="154">
        <f t="shared" si="56"/>
        <v>13.467171630399998</v>
      </c>
      <c r="Q106" s="340"/>
      <c r="R106" s="326"/>
    </row>
    <row r="107" spans="2:18" s="1" customFormat="1" x14ac:dyDescent="0.25">
      <c r="B107" s="259" t="s">
        <v>420</v>
      </c>
      <c r="C107" s="260" t="s">
        <v>336</v>
      </c>
      <c r="D107" s="335">
        <v>610.41661999999997</v>
      </c>
      <c r="E107" s="209">
        <f>IFERROR($D$107*E158/100, 0)</f>
        <v>9.1367472887471362</v>
      </c>
      <c r="F107" s="206">
        <f t="shared" si="55"/>
        <v>71.252866413491603</v>
      </c>
      <c r="G107" s="210">
        <f>IFERROR($D$107*G158/100, 0)</f>
        <v>23.377978775361136</v>
      </c>
      <c r="H107" s="211">
        <f>IFERROR($D$107*H158/100, 0)</f>
        <v>15.653427581652593</v>
      </c>
      <c r="I107" s="212">
        <f>IFERROR($D$107*I158/100, 0)</f>
        <v>32.221460056477873</v>
      </c>
      <c r="J107" s="206">
        <f t="shared" si="38"/>
        <v>99.379006464721257</v>
      </c>
      <c r="K107" s="210">
        <f t="shared" ref="K107:P107" si="57">IFERROR($D$107*K158/100, 0)</f>
        <v>29.755825822516861</v>
      </c>
      <c r="L107" s="211">
        <f t="shared" si="57"/>
        <v>46.737404416662059</v>
      </c>
      <c r="M107" s="211">
        <f t="shared" si="57"/>
        <v>22.88577622554233</v>
      </c>
      <c r="N107" s="208">
        <f t="shared" si="57"/>
        <v>0</v>
      </c>
      <c r="O107" s="209">
        <f t="shared" si="57"/>
        <v>417.54997175879987</v>
      </c>
      <c r="P107" s="206">
        <f t="shared" si="57"/>
        <v>13.098028074239998</v>
      </c>
      <c r="Q107" s="341"/>
      <c r="R107" s="337"/>
    </row>
    <row r="108" spans="2:18" s="1" customFormat="1" x14ac:dyDescent="0.25">
      <c r="B108" s="259" t="s">
        <v>421</v>
      </c>
      <c r="C108" s="260" t="s">
        <v>338</v>
      </c>
      <c r="D108" s="335">
        <v>10.926710000000002</v>
      </c>
      <c r="E108" s="209">
        <f>IFERROR($D$108*E159/100, 0)</f>
        <v>0.16381438161680736</v>
      </c>
      <c r="F108" s="206">
        <f t="shared" si="55"/>
        <v>1.2775054273774986</v>
      </c>
      <c r="G108" s="210">
        <f>IFERROR($D$108*G159/100, 0)</f>
        <v>0.41914797635404094</v>
      </c>
      <c r="H108" s="211">
        <f>IFERROR($D$108*H159/100, 0)</f>
        <v>0.28065311192639064</v>
      </c>
      <c r="I108" s="212">
        <f>IFERROR($D$108*I159/100, 0)</f>
        <v>0.57770433909706709</v>
      </c>
      <c r="J108" s="206">
        <f t="shared" si="38"/>
        <v>1.7817840392456941</v>
      </c>
      <c r="K108" s="210">
        <f t="shared" ref="K108:P108" si="58">IFERROR($D$108*K159/100, 0)</f>
        <v>0.53349754048865994</v>
      </c>
      <c r="L108" s="211">
        <f t="shared" si="58"/>
        <v>0.83796331023838477</v>
      </c>
      <c r="M108" s="211">
        <f t="shared" si="58"/>
        <v>0.41032318851864935</v>
      </c>
      <c r="N108" s="208">
        <f t="shared" si="58"/>
        <v>0</v>
      </c>
      <c r="O108" s="209">
        <f t="shared" si="58"/>
        <v>7.4722050692000019</v>
      </c>
      <c r="P108" s="206">
        <f t="shared" si="58"/>
        <v>0.23140108256000003</v>
      </c>
      <c r="Q108" s="341"/>
      <c r="R108" s="337"/>
    </row>
    <row r="109" spans="2:18" s="1" customFormat="1" x14ac:dyDescent="0.25">
      <c r="B109" s="259" t="s">
        <v>422</v>
      </c>
      <c r="C109" s="260" t="s">
        <v>340</v>
      </c>
      <c r="D109" s="335">
        <v>1.1348</v>
      </c>
      <c r="E109" s="209">
        <f>IFERROR($D$109*E160/100, 0)</f>
        <v>1.3666400372011644E-2</v>
      </c>
      <c r="F109" s="206">
        <f t="shared" si="55"/>
        <v>0.10657733756733515</v>
      </c>
      <c r="G109" s="210">
        <f>IFERROR($D$109*G160/100, 0)</f>
        <v>3.4967894780888235E-2</v>
      </c>
      <c r="H109" s="211">
        <f>IFERROR($D$109*H160/100, 0)</f>
        <v>2.3413803814911979E-2</v>
      </c>
      <c r="I109" s="212">
        <f>IFERROR($D$109*I160/100, 0)</f>
        <v>4.8195638971534935E-2</v>
      </c>
      <c r="J109" s="206">
        <f t="shared" si="38"/>
        <v>0.14864735206065319</v>
      </c>
      <c r="K109" s="210">
        <f t="shared" ref="K109:P109" si="59">IFERROR($D$109*K160/100, 0)</f>
        <v>4.4507636715660999E-2</v>
      </c>
      <c r="L109" s="211">
        <f t="shared" si="59"/>
        <v>6.99080384868907E-2</v>
      </c>
      <c r="M109" s="211">
        <f t="shared" si="59"/>
        <v>3.4231676858101502E-2</v>
      </c>
      <c r="N109" s="208">
        <f t="shared" si="59"/>
        <v>0</v>
      </c>
      <c r="O109" s="209">
        <f t="shared" si="59"/>
        <v>0.80017007000000007</v>
      </c>
      <c r="P109" s="206">
        <f t="shared" si="59"/>
        <v>6.5738839999999993E-2</v>
      </c>
      <c r="Q109" s="336"/>
      <c r="R109" s="337"/>
    </row>
    <row r="110" spans="2:18" s="1" customFormat="1" ht="15.75" thickBot="1" x14ac:dyDescent="0.3">
      <c r="B110" s="259" t="s">
        <v>423</v>
      </c>
      <c r="C110" s="250" t="s">
        <v>342</v>
      </c>
      <c r="D110" s="342">
        <v>8.9129199999999997</v>
      </c>
      <c r="E110" s="215">
        <f>IFERROR($D$110*E161/100, 0)</f>
        <v>0.14588317373375234</v>
      </c>
      <c r="F110" s="216">
        <f t="shared" si="55"/>
        <v>1.137669015189823</v>
      </c>
      <c r="G110" s="217">
        <f>IFERROR($D$110*G161/100, 0)</f>
        <v>0.37326781965725531</v>
      </c>
      <c r="H110" s="218">
        <f>IFERROR($D$110*H161/100, 0)</f>
        <v>0.24993267551959042</v>
      </c>
      <c r="I110" s="219">
        <f>IFERROR($D$110*I161/100, 0)</f>
        <v>0.51446852001297738</v>
      </c>
      <c r="J110" s="216">
        <f t="shared" si="38"/>
        <v>1.5867490264764244</v>
      </c>
      <c r="K110" s="217">
        <f t="shared" ref="K110:P110" si="60">IFERROR($D$110*K161/100, 0)</f>
        <v>0.47510062069941933</v>
      </c>
      <c r="L110" s="218">
        <f t="shared" si="60"/>
        <v>0.74623940806351141</v>
      </c>
      <c r="M110" s="218">
        <f t="shared" si="60"/>
        <v>0.3654089977134935</v>
      </c>
      <c r="N110" s="214">
        <f t="shared" si="60"/>
        <v>0</v>
      </c>
      <c r="O110" s="215">
        <f t="shared" si="60"/>
        <v>5.9706151509999996</v>
      </c>
      <c r="P110" s="216">
        <f t="shared" si="60"/>
        <v>7.2003633600000005E-2</v>
      </c>
      <c r="Q110" s="336"/>
      <c r="R110" s="337"/>
    </row>
    <row r="111" spans="2:18" s="1" customFormat="1" x14ac:dyDescent="0.25">
      <c r="B111" s="150" t="s">
        <v>424</v>
      </c>
      <c r="C111" s="239" t="s">
        <v>344</v>
      </c>
      <c r="D111" s="338">
        <f>SUM(D112:D114)</f>
        <v>0</v>
      </c>
      <c r="E111" s="153">
        <f>SUM(E112:E114)</f>
        <v>0</v>
      </c>
      <c r="F111" s="154">
        <f t="shared" si="55"/>
        <v>0</v>
      </c>
      <c r="G111" s="155">
        <f>SUM(G112:G114)</f>
        <v>0</v>
      </c>
      <c r="H111" s="156">
        <f>SUM(H112:H114)</f>
        <v>0</v>
      </c>
      <c r="I111" s="157">
        <f>SUM(I112:I114)</f>
        <v>0</v>
      </c>
      <c r="J111" s="154">
        <f t="shared" si="38"/>
        <v>0</v>
      </c>
      <c r="K111" s="155">
        <f t="shared" ref="K111:P111" si="61">SUM(K112:K114)</f>
        <v>0</v>
      </c>
      <c r="L111" s="156">
        <f t="shared" si="61"/>
        <v>0</v>
      </c>
      <c r="M111" s="156">
        <f t="shared" si="61"/>
        <v>0</v>
      </c>
      <c r="N111" s="152">
        <f t="shared" si="61"/>
        <v>0</v>
      </c>
      <c r="O111" s="153">
        <f t="shared" si="61"/>
        <v>0</v>
      </c>
      <c r="P111" s="154">
        <f t="shared" si="61"/>
        <v>0</v>
      </c>
      <c r="Q111" s="325"/>
      <c r="R111" s="326"/>
    </row>
    <row r="112" spans="2:18" s="1" customFormat="1" x14ac:dyDescent="0.25">
      <c r="B112" s="259" t="s">
        <v>425</v>
      </c>
      <c r="C112" s="260" t="s">
        <v>350</v>
      </c>
      <c r="D112" s="335"/>
      <c r="E112" s="209">
        <f>IFERROR($D$112*E163/100, 0)</f>
        <v>0</v>
      </c>
      <c r="F112" s="206">
        <f t="shared" si="55"/>
        <v>0</v>
      </c>
      <c r="G112" s="210">
        <f>IFERROR($D$112*G163/100, 0)</f>
        <v>0</v>
      </c>
      <c r="H112" s="211">
        <f>IFERROR($D$112*H163/100, 0)</f>
        <v>0</v>
      </c>
      <c r="I112" s="212">
        <f>IFERROR($D$112*I163/100, 0)</f>
        <v>0</v>
      </c>
      <c r="J112" s="206">
        <f t="shared" si="38"/>
        <v>0</v>
      </c>
      <c r="K112" s="210">
        <f t="shared" ref="K112:P112" si="62">IFERROR($D$112*K163/100, 0)</f>
        <v>0</v>
      </c>
      <c r="L112" s="211">
        <f t="shared" si="62"/>
        <v>0</v>
      </c>
      <c r="M112" s="211">
        <f t="shared" si="62"/>
        <v>0</v>
      </c>
      <c r="N112" s="208">
        <f t="shared" si="62"/>
        <v>0</v>
      </c>
      <c r="O112" s="209">
        <f t="shared" si="62"/>
        <v>0</v>
      </c>
      <c r="P112" s="206">
        <f t="shared" si="62"/>
        <v>0</v>
      </c>
      <c r="Q112" s="336"/>
      <c r="R112" s="337"/>
    </row>
    <row r="113" spans="2:18" s="1" customFormat="1" x14ac:dyDescent="0.25">
      <c r="B113" s="262" t="s">
        <v>426</v>
      </c>
      <c r="C113" s="260" t="s">
        <v>352</v>
      </c>
      <c r="D113" s="342"/>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c r="E114" s="209">
        <f>IFERROR($D$114*E165/100, 0)</f>
        <v>0</v>
      </c>
      <c r="F114" s="216">
        <f t="shared" si="55"/>
        <v>0</v>
      </c>
      <c r="G114" s="217">
        <f>IFERROR($D$114*G165/100, 0)</f>
        <v>0</v>
      </c>
      <c r="H114" s="218">
        <f>IFERROR($D$114*H165/100, 0)</f>
        <v>0</v>
      </c>
      <c r="I114" s="219">
        <f>IFERROR($D$114*I165/100, 0)</f>
        <v>0</v>
      </c>
      <c r="J114" s="216">
        <f t="shared" si="38"/>
        <v>0</v>
      </c>
      <c r="K114" s="217">
        <f t="shared" ref="K114:P114" si="64">IFERROR($D$114*K165/100, 0)</f>
        <v>0</v>
      </c>
      <c r="L114" s="218">
        <f t="shared" si="64"/>
        <v>0</v>
      </c>
      <c r="M114" s="218">
        <f t="shared" si="64"/>
        <v>0</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52.108159999999984</v>
      </c>
      <c r="E118" s="153">
        <f>SUM(E119:E132)</f>
        <v>0.89749666227603231</v>
      </c>
      <c r="F118" s="154">
        <f t="shared" si="55"/>
        <v>6.9991220904696441</v>
      </c>
      <c r="G118" s="155">
        <f>SUM(G119:G132)</f>
        <v>2.296403441899685</v>
      </c>
      <c r="H118" s="156">
        <f>SUM(H119:H132)</f>
        <v>1.5376258709722093</v>
      </c>
      <c r="I118" s="157">
        <f>SUM(I119:I132)</f>
        <v>3.1650927775977502</v>
      </c>
      <c r="J118" s="154">
        <f t="shared" si="38"/>
        <v>9.7619342840143197</v>
      </c>
      <c r="K118" s="155">
        <f t="shared" ref="K118:P118" si="68">SUM(K119:K132)</f>
        <v>2.922895152399235</v>
      </c>
      <c r="L118" s="156">
        <f t="shared" si="68"/>
        <v>4.5909844216727986</v>
      </c>
      <c r="M118" s="156">
        <f t="shared" si="68"/>
        <v>2.2480547099422865</v>
      </c>
      <c r="N118" s="152">
        <f t="shared" si="68"/>
        <v>0</v>
      </c>
      <c r="O118" s="153">
        <f t="shared" si="68"/>
        <v>34.404815629799991</v>
      </c>
      <c r="P118" s="154">
        <f t="shared" si="68"/>
        <v>4.4791333439999997E-2</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2.2645</v>
      </c>
      <c r="E122" s="209">
        <f>IFERROR($D$122*E173/100, 0)</f>
        <v>3.7462440460703642E-2</v>
      </c>
      <c r="F122" s="206">
        <f t="shared" si="55"/>
        <v>0.29215060691866024</v>
      </c>
      <c r="G122" s="210">
        <f>IFERROR($D$122*G173/100, 0)</f>
        <v>9.5854258664042805E-2</v>
      </c>
      <c r="H122" s="211">
        <f>IFERROR($D$122*H173/100, 0)</f>
        <v>6.4182096784687129E-2</v>
      </c>
      <c r="I122" s="212">
        <f>IFERROR($D$122*I173/100, 0)</f>
        <v>0.1321142514699303</v>
      </c>
      <c r="J122" s="206">
        <f t="shared" si="71"/>
        <v>0.40747325006063623</v>
      </c>
      <c r="K122" s="210">
        <f t="shared" ref="K122:P122" si="73">IFERROR($D$122*K173/100, 0)</f>
        <v>0.12200467168529525</v>
      </c>
      <c r="L122" s="211">
        <f t="shared" si="73"/>
        <v>0.19163244587091111</v>
      </c>
      <c r="M122" s="211">
        <f t="shared" si="73"/>
        <v>9.3836132504429848E-2</v>
      </c>
      <c r="N122" s="208">
        <f t="shared" si="73"/>
        <v>0</v>
      </c>
      <c r="O122" s="209">
        <f t="shared" si="73"/>
        <v>1.5232745911999999</v>
      </c>
      <c r="P122" s="206">
        <f t="shared" si="73"/>
        <v>4.1391113599999994E-3</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0.6829400000000001</v>
      </c>
      <c r="E124" s="209">
        <f>IFERROR($D$124*E175/100, 0)</f>
        <v>1.1300454343533401E-2</v>
      </c>
      <c r="F124" s="206">
        <f t="shared" si="55"/>
        <v>8.8126522306600535E-2</v>
      </c>
      <c r="G124" s="210">
        <f>IFERROR($D$124*G175/100, 0)</f>
        <v>2.8914204743347664E-2</v>
      </c>
      <c r="H124" s="211">
        <f>IFERROR($D$124*H175/100, 0)</f>
        <v>1.9360373896313322E-2</v>
      </c>
      <c r="I124" s="212">
        <f>IFERROR($D$124*I175/100, 0)</f>
        <v>3.9851943666939539E-2</v>
      </c>
      <c r="J124" s="206">
        <f t="shared" si="71"/>
        <v>0.12291331802986608</v>
      </c>
      <c r="K124" s="210">
        <f t="shared" ref="K124:P124" si="75">IFERROR($D$124*K175/100, 0)</f>
        <v>3.6802413433894197E-2</v>
      </c>
      <c r="L124" s="211">
        <f t="shared" si="75"/>
        <v>5.7805462716061212E-2</v>
      </c>
      <c r="M124" s="211">
        <f t="shared" si="75"/>
        <v>2.8305441879910652E-2</v>
      </c>
      <c r="N124" s="208">
        <f t="shared" si="75"/>
        <v>0</v>
      </c>
      <c r="O124" s="209">
        <f t="shared" si="75"/>
        <v>0.45912517540000003</v>
      </c>
      <c r="P124" s="206">
        <f t="shared" si="75"/>
        <v>1.47452992E-3</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0.42799999999999999</v>
      </c>
      <c r="E127" s="209">
        <f>IFERROR($D$127*E178/100, 0)</f>
        <v>7.1380442517637935E-3</v>
      </c>
      <c r="F127" s="206">
        <f t="shared" si="55"/>
        <v>5.5665993318094603E-2</v>
      </c>
      <c r="G127" s="210">
        <f>IFERROR($D$127*G178/100, 0)</f>
        <v>1.826394467764739E-2</v>
      </c>
      <c r="H127" s="211">
        <f>IFERROR($D$127*H178/100, 0)</f>
        <v>1.2229172509480402E-2</v>
      </c>
      <c r="I127" s="212">
        <f>IFERROR($D$127*I178/100, 0)</f>
        <v>2.5172876130966814E-2</v>
      </c>
      <c r="J127" s="206">
        <f t="shared" si="71"/>
        <v>7.7639418430141549E-2</v>
      </c>
      <c r="K127" s="210">
        <f t="shared" ref="K127:P127" si="78">IFERROR($D$127*K178/100, 0)</f>
        <v>2.3246610063352855E-2</v>
      </c>
      <c r="L127" s="211">
        <f t="shared" si="78"/>
        <v>3.6513394799656387E-2</v>
      </c>
      <c r="M127" s="211">
        <f t="shared" si="78"/>
        <v>1.787941356713231E-2</v>
      </c>
      <c r="N127" s="208">
        <f t="shared" si="78"/>
        <v>0</v>
      </c>
      <c r="O127" s="209">
        <f t="shared" si="78"/>
        <v>0.28736928</v>
      </c>
      <c r="P127" s="206">
        <f t="shared" si="78"/>
        <v>1.87264E-4</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45.190999999999995</v>
      </c>
      <c r="E129" s="209">
        <f>IFERROR($D$129*E180/100, 0)</f>
        <v>0.78145655379415391</v>
      </c>
      <c r="F129" s="206">
        <f t="shared" si="55"/>
        <v>6.0941840324312544</v>
      </c>
      <c r="G129" s="210">
        <f>IFERROR($D$129*G180/100, 0)</f>
        <v>1.9994943661150202</v>
      </c>
      <c r="H129" s="211">
        <f>IFERROR($D$129*H180/100, 0)</f>
        <v>1.3388214849818783</v>
      </c>
      <c r="I129" s="212">
        <f>IFERROR($D$129*I180/100, 0)</f>
        <v>2.7558681813343564</v>
      </c>
      <c r="J129" s="206">
        <f t="shared" si="71"/>
        <v>8.4997837257745896</v>
      </c>
      <c r="K129" s="210">
        <f t="shared" ref="K129:P129" si="80">IFERROR($D$129*K180/100, 0)</f>
        <v>2.5449850332624928</v>
      </c>
      <c r="L129" s="211">
        <f t="shared" si="80"/>
        <v>3.9974019018464717</v>
      </c>
      <c r="M129" s="211">
        <f t="shared" si="80"/>
        <v>1.9573967906656244</v>
      </c>
      <c r="N129" s="208">
        <f t="shared" si="80"/>
        <v>0</v>
      </c>
      <c r="O129" s="209">
        <f t="shared" si="80"/>
        <v>29.788099559999996</v>
      </c>
      <c r="P129" s="206">
        <f t="shared" si="80"/>
        <v>2.7476128000000002E-2</v>
      </c>
      <c r="Q129" s="336"/>
      <c r="R129" s="337"/>
    </row>
    <row r="130" spans="2:18" s="1" customFormat="1" x14ac:dyDescent="0.25">
      <c r="B130" s="259" t="s">
        <v>443</v>
      </c>
      <c r="C130" s="260" t="s">
        <v>386</v>
      </c>
      <c r="D130" s="335">
        <v>8.3999999999999982E-4</v>
      </c>
      <c r="E130" s="209">
        <f>IFERROR($D$130*E181/100, 0)</f>
        <v>1.4525536172846125E-5</v>
      </c>
      <c r="F130" s="206">
        <f t="shared" si="55"/>
        <v>1.1327730272050305E-4</v>
      </c>
      <c r="G130" s="210">
        <f>IFERROR($D$130*G181/100, 0)</f>
        <v>3.7166145195649947E-5</v>
      </c>
      <c r="H130" s="211">
        <f>IFERROR($D$130*H181/100, 0)</f>
        <v>2.4885708379650324E-5</v>
      </c>
      <c r="I130" s="212">
        <f>IFERROR($D$130*I181/100, 0)</f>
        <v>5.1225449145202792E-5</v>
      </c>
      <c r="J130" s="206">
        <f t="shared" si="71"/>
        <v>1.5799204110665075E-4</v>
      </c>
      <c r="K130" s="210">
        <f t="shared" ref="K130:P130" si="81">IFERROR($D$130*K181/100, 0)</f>
        <v>4.7305601290975935E-5</v>
      </c>
      <c r="L130" s="211">
        <f t="shared" si="81"/>
        <v>7.4302794750083772E-5</v>
      </c>
      <c r="M130" s="211">
        <f t="shared" si="81"/>
        <v>3.6383645065591031E-5</v>
      </c>
      <c r="N130" s="208">
        <f t="shared" si="81"/>
        <v>0</v>
      </c>
      <c r="O130" s="209">
        <f t="shared" si="81"/>
        <v>5.5369439999999989E-4</v>
      </c>
      <c r="P130" s="206">
        <f t="shared" si="81"/>
        <v>5.1072000000000006E-7</v>
      </c>
      <c r="Q130" s="336"/>
      <c r="R130" s="337"/>
    </row>
    <row r="131" spans="2:18" s="1" customFormat="1" x14ac:dyDescent="0.25">
      <c r="B131" s="259" t="s">
        <v>444</v>
      </c>
      <c r="C131" s="260" t="s">
        <v>388</v>
      </c>
      <c r="D131" s="335">
        <v>0.32606000000000002</v>
      </c>
      <c r="E131" s="209">
        <f>IFERROR($D$131*E182/100, 0)</f>
        <v>5.3051167435189351E-3</v>
      </c>
      <c r="F131" s="206">
        <f t="shared" si="55"/>
        <v>4.137191964360061E-2</v>
      </c>
      <c r="G131" s="210">
        <f>IFERROR($D$131*G182/100, 0)</f>
        <v>1.3574076496954871E-2</v>
      </c>
      <c r="H131" s="211">
        <f>IFERROR($D$131*H182/100, 0)</f>
        <v>9.0889304620652891E-3</v>
      </c>
      <c r="I131" s="212">
        <f>IFERROR($D$131*I182/100, 0)</f>
        <v>1.8708912684580453E-2</v>
      </c>
      <c r="J131" s="206">
        <f t="shared" si="71"/>
        <v>5.7702945532880461E-2</v>
      </c>
      <c r="K131" s="210">
        <f t="shared" ref="K131:P131" si="82">IFERROR($D$131*K182/100, 0)</f>
        <v>1.7277278751343616E-2</v>
      </c>
      <c r="L131" s="211">
        <f t="shared" si="82"/>
        <v>2.7137380391906316E-2</v>
      </c>
      <c r="M131" s="211">
        <f t="shared" si="82"/>
        <v>1.3288286389630527E-2</v>
      </c>
      <c r="N131" s="208">
        <f t="shared" si="82"/>
        <v>0</v>
      </c>
      <c r="O131" s="209">
        <f t="shared" si="82"/>
        <v>0.22157418959999997</v>
      </c>
      <c r="P131" s="206">
        <f t="shared" si="82"/>
        <v>1.0582848000000001E-4</v>
      </c>
      <c r="Q131" s="336"/>
      <c r="R131" s="337"/>
    </row>
    <row r="132" spans="2:18" s="1" customFormat="1" ht="15.75" thickBot="1" x14ac:dyDescent="0.3">
      <c r="B132" s="282" t="s">
        <v>445</v>
      </c>
      <c r="C132" s="283" t="s">
        <v>390</v>
      </c>
      <c r="D132" s="345">
        <v>3.2148199999999996</v>
      </c>
      <c r="E132" s="346">
        <f>IFERROR($D$132*E183/100, 0)</f>
        <v>5.4819527146185806E-2</v>
      </c>
      <c r="F132" s="347">
        <f t="shared" si="55"/>
        <v>0.42750973854871344</v>
      </c>
      <c r="G132" s="348">
        <f>IFERROR($D$132*G183/100, 0)</f>
        <v>0.14026542505747674</v>
      </c>
      <c r="H132" s="349">
        <f>IFERROR($D$132*H183/100, 0)</f>
        <v>9.3918926629405083E-2</v>
      </c>
      <c r="I132" s="350">
        <f>IFERROR($D$132*I183/100, 0)</f>
        <v>0.19332538686183157</v>
      </c>
      <c r="J132" s="347">
        <f t="shared" si="71"/>
        <v>0.59626363414510053</v>
      </c>
      <c r="K132" s="348">
        <f t="shared" ref="K132:P132" si="83">IFERROR($D$132*K183/100, 0)</f>
        <v>0.17853183960156521</v>
      </c>
      <c r="L132" s="349">
        <f t="shared" si="83"/>
        <v>0.28041953325304214</v>
      </c>
      <c r="M132" s="349">
        <f t="shared" si="83"/>
        <v>0.13731226129049315</v>
      </c>
      <c r="N132" s="351">
        <f t="shared" si="83"/>
        <v>0</v>
      </c>
      <c r="O132" s="346">
        <f t="shared" si="83"/>
        <v>2.1248191392</v>
      </c>
      <c r="P132" s="347">
        <f t="shared" si="83"/>
        <v>1.1407960959999998E-2</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30.012350000000001</v>
      </c>
      <c r="E134" s="153">
        <f>SUM(E135:E140)</f>
        <v>0.50813222140277237</v>
      </c>
      <c r="F134" s="154">
        <f t="shared" si="55"/>
        <v>3.9626659409299649</v>
      </c>
      <c r="G134" s="155">
        <f>SUM(G135:G140)</f>
        <v>1.3001458737576645</v>
      </c>
      <c r="H134" s="156">
        <f>SUM(H135:H140)</f>
        <v>0.87055170491896583</v>
      </c>
      <c r="I134" s="157">
        <f>SUM(I135:I140)</f>
        <v>1.7919683622533347</v>
      </c>
      <c r="J134" s="154">
        <f t="shared" si="71"/>
        <v>5.526876657507259</v>
      </c>
      <c r="K134" s="155">
        <f t="shared" ref="K134:P134" si="85">SUM(K135:K140)</f>
        <v>1.6548442675536408</v>
      </c>
      <c r="L134" s="156">
        <f t="shared" si="85"/>
        <v>2.5992599311668991</v>
      </c>
      <c r="M134" s="156">
        <f t="shared" si="85"/>
        <v>1.2727724587867189</v>
      </c>
      <c r="N134" s="152">
        <f t="shared" si="85"/>
        <v>0</v>
      </c>
      <c r="O134" s="153">
        <f t="shared" si="85"/>
        <v>19.797588279199999</v>
      </c>
      <c r="P134" s="154">
        <f t="shared" si="85"/>
        <v>0.21708690096000005</v>
      </c>
      <c r="Q134" s="325"/>
      <c r="R134" s="326"/>
    </row>
    <row r="135" spans="2:18" s="1" customFormat="1" x14ac:dyDescent="0.25">
      <c r="B135" s="167" t="s">
        <v>448</v>
      </c>
      <c r="C135" s="357" t="s">
        <v>396</v>
      </c>
      <c r="D135" s="358">
        <v>0.74496000000000007</v>
      </c>
      <c r="E135" s="359">
        <f>IFERROR($D$135*E185/100, 0)</f>
        <v>1.2612747074328046E-2</v>
      </c>
      <c r="F135" s="308">
        <f t="shared" si="55"/>
        <v>9.8360428935261215E-2</v>
      </c>
      <c r="G135" s="360">
        <f>IFERROR($D$135*G185/100, 0)</f>
        <v>3.2271937056395437E-2</v>
      </c>
      <c r="H135" s="361">
        <f>IFERROR($D$135*H185/100, 0)</f>
        <v>2.1608644377945508E-2</v>
      </c>
      <c r="I135" s="362">
        <f>IFERROR($D$135*I185/100, 0)</f>
        <v>4.4479847500920267E-2</v>
      </c>
      <c r="J135" s="308">
        <f t="shared" si="71"/>
        <v>0.13718692587473516</v>
      </c>
      <c r="K135" s="360">
        <f t="shared" ref="K135:P135" si="86">IFERROR($D$135*K185/100, 0)</f>
        <v>4.1076183156492592E-2</v>
      </c>
      <c r="L135" s="361">
        <f t="shared" si="86"/>
        <v>6.4518262592635822E-2</v>
      </c>
      <c r="M135" s="361">
        <f t="shared" si="86"/>
        <v>3.159248012560676E-2</v>
      </c>
      <c r="N135" s="306">
        <f t="shared" si="86"/>
        <v>0</v>
      </c>
      <c r="O135" s="359">
        <f t="shared" si="86"/>
        <v>0.4914114144501458</v>
      </c>
      <c r="P135" s="308">
        <f t="shared" si="86"/>
        <v>5.3884836655297445E-3</v>
      </c>
      <c r="Q135" s="336"/>
      <c r="R135" s="337"/>
    </row>
    <row r="136" spans="2:18" s="1" customFormat="1" x14ac:dyDescent="0.25">
      <c r="B136" s="167" t="s">
        <v>449</v>
      </c>
      <c r="C136" s="357" t="s">
        <v>450</v>
      </c>
      <c r="D136" s="358">
        <v>1.9724300000000001</v>
      </c>
      <c r="E136" s="359">
        <f>IFERROR($D$136*E185/100, 0)</f>
        <v>3.3394760405682004E-2</v>
      </c>
      <c r="F136" s="308">
        <f t="shared" si="55"/>
        <v>0.26042882952746088</v>
      </c>
      <c r="G136" s="360">
        <f>IFERROR($D$136*G185/100, 0)</f>
        <v>8.5446382098563756E-2</v>
      </c>
      <c r="H136" s="361">
        <f>IFERROR($D$136*H185/100, 0)</f>
        <v>5.7213190547668401E-2</v>
      </c>
      <c r="I136" s="362">
        <f>IFERROR($D$136*I185/100, 0)</f>
        <v>0.11776925688122873</v>
      </c>
      <c r="J136" s="308">
        <f t="shared" si="71"/>
        <v>0.36322971461971632</v>
      </c>
      <c r="K136" s="360">
        <f t="shared" ref="K136:P136" si="87">IFERROR($D$136*K185/100, 0)</f>
        <v>0.10875737750128957</v>
      </c>
      <c r="L136" s="361">
        <f t="shared" si="87"/>
        <v>0.17082495259556574</v>
      </c>
      <c r="M136" s="361">
        <f t="shared" si="87"/>
        <v>8.3647384522861024E-2</v>
      </c>
      <c r="N136" s="306">
        <f t="shared" si="87"/>
        <v>0</v>
      </c>
      <c r="O136" s="359">
        <f t="shared" si="87"/>
        <v>1.3011096115280032</v>
      </c>
      <c r="P136" s="308">
        <f t="shared" si="87"/>
        <v>1.4267083919137717E-2</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7.7549800000000007</v>
      </c>
      <c r="E138" s="215">
        <f>IFERROR($D$138*E185/100, 0)</f>
        <v>0.13129778955443583</v>
      </c>
      <c r="F138" s="216">
        <f t="shared" si="55"/>
        <v>1.0239249881663068</v>
      </c>
      <c r="G138" s="217">
        <f>IFERROR($D$138*G185/100, 0)</f>
        <v>0.33594854278566033</v>
      </c>
      <c r="H138" s="218">
        <f>IFERROR($D$138*H185/100, 0)</f>
        <v>0.22494443322873692</v>
      </c>
      <c r="I138" s="219">
        <f>IFERROR($D$138*I185/100, 0)</f>
        <v>0.46303201215190964</v>
      </c>
      <c r="J138" s="216">
        <f t="shared" si="71"/>
        <v>1.4281060277331048</v>
      </c>
      <c r="K138" s="217">
        <f t="shared" ref="K138:P138" si="89">IFERROR($D$138*K185/100, 0)</f>
        <v>0.42760011122065195</v>
      </c>
      <c r="L138" s="218">
        <f t="shared" si="89"/>
        <v>0.67163047148925969</v>
      </c>
      <c r="M138" s="218">
        <f t="shared" si="89"/>
        <v>0.3288754450231931</v>
      </c>
      <c r="N138" s="214">
        <f t="shared" si="89"/>
        <v>0</v>
      </c>
      <c r="O138" s="215">
        <f t="shared" si="89"/>
        <v>5.115557467290313</v>
      </c>
      <c r="P138" s="216">
        <f t="shared" si="89"/>
        <v>5.6093727255839047E-2</v>
      </c>
      <c r="Q138" s="336"/>
      <c r="R138" s="337"/>
    </row>
    <row r="139" spans="2:18" s="1" customFormat="1" x14ac:dyDescent="0.25">
      <c r="B139" s="262" t="s">
        <v>454</v>
      </c>
      <c r="C139" s="363" t="s">
        <v>404</v>
      </c>
      <c r="D139" s="342">
        <v>19.53998</v>
      </c>
      <c r="E139" s="215">
        <f>IFERROR($D$139*E185/100, 0)</f>
        <v>0.33082692436832645</v>
      </c>
      <c r="F139" s="216">
        <f t="shared" si="55"/>
        <v>2.5799516943009362</v>
      </c>
      <c r="G139" s="217">
        <f>IFERROR($D$139*G185/100, 0)</f>
        <v>0.84647901181704488</v>
      </c>
      <c r="H139" s="218">
        <f>IFERROR($D$139*H185/100, 0)</f>
        <v>0.56678543676461501</v>
      </c>
      <c r="I139" s="219">
        <f>IFERROR($D$139*I185/100, 0)</f>
        <v>1.1666872457192761</v>
      </c>
      <c r="J139" s="216">
        <f t="shared" si="71"/>
        <v>3.5983539892797025</v>
      </c>
      <c r="K139" s="217">
        <f t="shared" ref="K139:P139" si="90">IFERROR($D$139*K185/100, 0)</f>
        <v>1.0774105956752067</v>
      </c>
      <c r="L139" s="218">
        <f t="shared" si="90"/>
        <v>1.692286244489438</v>
      </c>
      <c r="M139" s="218">
        <f t="shared" si="90"/>
        <v>0.82865714911505794</v>
      </c>
      <c r="N139" s="214">
        <f t="shared" si="90"/>
        <v>0</v>
      </c>
      <c r="O139" s="215">
        <f t="shared" si="90"/>
        <v>12.889509785931539</v>
      </c>
      <c r="P139" s="216">
        <f t="shared" si="90"/>
        <v>0.14133760611949353</v>
      </c>
      <c r="Q139" s="336"/>
      <c r="R139" s="337"/>
    </row>
    <row r="140" spans="2:18" s="1" customFormat="1" ht="15.75" thickBot="1" x14ac:dyDescent="0.3">
      <c r="B140" s="262" t="s">
        <v>455</v>
      </c>
      <c r="C140" s="363" t="s">
        <v>408</v>
      </c>
      <c r="D140" s="342">
        <v>0</v>
      </c>
      <c r="E140" s="215">
        <f>IFERROR($D$140*E185/100, 0)</f>
        <v>0</v>
      </c>
      <c r="F140" s="216">
        <f t="shared" si="55"/>
        <v>0</v>
      </c>
      <c r="G140" s="217">
        <f>IFERROR($D$140*G185/100, 0)</f>
        <v>0</v>
      </c>
      <c r="H140" s="218">
        <f>IFERROR($D$140*H185/100, 0)</f>
        <v>0</v>
      </c>
      <c r="I140" s="219">
        <f>IFERROR($D$140*I185/100, 0)</f>
        <v>0</v>
      </c>
      <c r="J140" s="216">
        <f t="shared" si="71"/>
        <v>0</v>
      </c>
      <c r="K140" s="217">
        <f t="shared" ref="K140:P140" si="91">IFERROR($D$140*K185/100, 0)</f>
        <v>0</v>
      </c>
      <c r="L140" s="218">
        <f t="shared" si="91"/>
        <v>0</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0</v>
      </c>
      <c r="E143" s="370">
        <v>0</v>
      </c>
      <c r="F143" s="371">
        <f>SUM(G143:I143)</f>
        <v>0</v>
      </c>
      <c r="G143" s="370">
        <v>0</v>
      </c>
      <c r="H143" s="370">
        <v>0</v>
      </c>
      <c r="I143" s="370">
        <v>0</v>
      </c>
      <c r="J143" s="371">
        <f>SUM(K143:M143)</f>
        <v>0</v>
      </c>
      <c r="K143" s="370">
        <v>0</v>
      </c>
      <c r="L143" s="370">
        <v>0</v>
      </c>
      <c r="M143" s="370">
        <v>0</v>
      </c>
      <c r="N143" s="370"/>
      <c r="O143" s="370">
        <v>0</v>
      </c>
      <c r="P143" s="370">
        <v>0</v>
      </c>
    </row>
    <row r="144" spans="2:18" s="1" customFormat="1" ht="15.75" thickBot="1" x14ac:dyDescent="0.3">
      <c r="B144" s="372">
        <v>2</v>
      </c>
      <c r="C144" s="168" t="s">
        <v>306</v>
      </c>
      <c r="D144" s="373">
        <f>E144+F144+J144+N144+O144+P144</f>
        <v>99.999999999999972</v>
      </c>
      <c r="E144" s="374">
        <v>1.6124876315053049</v>
      </c>
      <c r="F144" s="375">
        <f>SUM(G144:I144)</f>
        <v>12.574974678632016</v>
      </c>
      <c r="G144" s="374">
        <v>4.1258338918151765</v>
      </c>
      <c r="H144" s="374">
        <v>2.7625759549205977</v>
      </c>
      <c r="I144" s="374">
        <v>5.6865648318962414</v>
      </c>
      <c r="J144" s="375">
        <f>SUM(K144:M144)</f>
        <v>17.538781985686555</v>
      </c>
      <c r="K144" s="374">
        <v>5.251420400247703</v>
      </c>
      <c r="L144" s="374">
        <v>8.2483934565364443</v>
      </c>
      <c r="M144" s="374">
        <v>4.0389681289024075</v>
      </c>
      <c r="N144" s="374"/>
      <c r="O144" s="374">
        <v>68.245334195044578</v>
      </c>
      <c r="P144" s="374">
        <v>2.8421509131524646E-2</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100</v>
      </c>
      <c r="E146" s="370">
        <v>1.6211783825514257</v>
      </c>
      <c r="F146" s="371">
        <f>SUM(G146:I146)</f>
        <v>12.642749446145265</v>
      </c>
      <c r="G146" s="370">
        <v>4.1480707105732462</v>
      </c>
      <c r="H146" s="370">
        <v>2.7774652845508667</v>
      </c>
      <c r="I146" s="370">
        <v>5.7172134510211521</v>
      </c>
      <c r="J146" s="371">
        <f>SUM(K146:M146)</f>
        <v>17.633309959056184</v>
      </c>
      <c r="K146" s="370">
        <v>5.2797237412751734</v>
      </c>
      <c r="L146" s="370">
        <v>8.2928494465611795</v>
      </c>
      <c r="M146" s="370">
        <v>4.0607367712198306</v>
      </c>
      <c r="N146" s="370"/>
      <c r="O146" s="370">
        <v>66.299950113000818</v>
      </c>
      <c r="P146" s="370">
        <v>1.802812099246313</v>
      </c>
    </row>
    <row r="147" spans="2:16" s="1" customFormat="1" ht="15.75" thickBot="1" x14ac:dyDescent="0.3">
      <c r="B147" s="382">
        <v>2</v>
      </c>
      <c r="C147" s="383" t="s">
        <v>317</v>
      </c>
      <c r="D147" s="373">
        <f>E147+F147+J147+N147+O147+P147</f>
        <v>100</v>
      </c>
      <c r="E147" s="374">
        <v>1.670500020013429</v>
      </c>
      <c r="F147" s="375">
        <f>SUM(G147:I147)</f>
        <v>13.02738392648194</v>
      </c>
      <c r="G147" s="374">
        <v>4.2742688155786084</v>
      </c>
      <c r="H147" s="374">
        <v>2.8619650146868696</v>
      </c>
      <c r="I147" s="374">
        <v>5.891150096216462</v>
      </c>
      <c r="J147" s="375">
        <f>SUM(K147:M147)</f>
        <v>18.169773885799984</v>
      </c>
      <c r="K147" s="374">
        <v>5.4403504946722165</v>
      </c>
      <c r="L147" s="374">
        <v>8.5451455037578903</v>
      </c>
      <c r="M147" s="374">
        <v>4.1842778873698769</v>
      </c>
      <c r="N147" s="374"/>
      <c r="O147" s="374">
        <v>65.777948177425486</v>
      </c>
      <c r="P147" s="374">
        <v>1.3543939902791653</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100.00000000000001</v>
      </c>
      <c r="E149" s="374">
        <v>1.7661701357505177</v>
      </c>
      <c r="F149" s="375">
        <f>SUM(G149:I149)</f>
        <v>13.773466723887712</v>
      </c>
      <c r="G149" s="374">
        <v>4.5190576736323473</v>
      </c>
      <c r="H149" s="374">
        <v>3.0258707440554873</v>
      </c>
      <c r="I149" s="374">
        <v>6.2285383061998774</v>
      </c>
      <c r="J149" s="375">
        <f>SUM(K149:M149)</f>
        <v>19.210363140361768</v>
      </c>
      <c r="K149" s="374">
        <v>5.7519212550673195</v>
      </c>
      <c r="L149" s="374">
        <v>9.0345289515522875</v>
      </c>
      <c r="M149" s="374">
        <v>4.4239129337421597</v>
      </c>
      <c r="N149" s="374"/>
      <c r="O149" s="374">
        <v>64.570000000000007</v>
      </c>
      <c r="P149" s="374">
        <v>0.67999999999999994</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99.999999999999986</v>
      </c>
      <c r="E151" s="370">
        <v>1.5312810672452586</v>
      </c>
      <c r="F151" s="371">
        <f t="shared" ref="F151:F156" si="93">SUM(G151:I151)</f>
        <v>11.941685796685372</v>
      </c>
      <c r="G151" s="370">
        <v>3.9180525801847783</v>
      </c>
      <c r="H151" s="370">
        <v>2.6234497393619138</v>
      </c>
      <c r="I151" s="370">
        <v>5.400183477138679</v>
      </c>
      <c r="J151" s="371">
        <f t="shared" ref="J151:J156" si="94">SUM(K151:M151)</f>
        <v>16.655510574150824</v>
      </c>
      <c r="K151" s="370">
        <v>4.9869533743573218</v>
      </c>
      <c r="L151" s="370">
        <v>7.8329957318140089</v>
      </c>
      <c r="M151" s="370">
        <v>3.8355614679794936</v>
      </c>
      <c r="N151" s="370"/>
      <c r="O151" s="370">
        <v>69.59480593526483</v>
      </c>
      <c r="P151" s="370">
        <v>0.27671662665371494</v>
      </c>
    </row>
    <row r="152" spans="2:16" s="1" customFormat="1" x14ac:dyDescent="0.25">
      <c r="B152" s="380">
        <v>2</v>
      </c>
      <c r="C152" s="381" t="s">
        <v>281</v>
      </c>
      <c r="D152" s="369">
        <f t="shared" si="92"/>
        <v>100</v>
      </c>
      <c r="E152" s="370">
        <v>1.7661701357505177</v>
      </c>
      <c r="F152" s="371">
        <f t="shared" si="93"/>
        <v>13.773466723887712</v>
      </c>
      <c r="G152" s="370">
        <v>4.5190576736323473</v>
      </c>
      <c r="H152" s="370">
        <v>3.0258707440554873</v>
      </c>
      <c r="I152" s="370">
        <v>6.2285383061998774</v>
      </c>
      <c r="J152" s="371">
        <f t="shared" si="94"/>
        <v>19.210363140361768</v>
      </c>
      <c r="K152" s="370">
        <v>5.7519212550673195</v>
      </c>
      <c r="L152" s="370">
        <v>9.0345289515522875</v>
      </c>
      <c r="M152" s="370">
        <v>4.4239129337421597</v>
      </c>
      <c r="N152" s="370"/>
      <c r="O152" s="370">
        <v>64.569999999999993</v>
      </c>
      <c r="P152" s="370">
        <v>0.68</v>
      </c>
    </row>
    <row r="153" spans="2:16" s="1" customFormat="1" x14ac:dyDescent="0.25">
      <c r="B153" s="380">
        <v>3</v>
      </c>
      <c r="C153" s="381" t="s">
        <v>464</v>
      </c>
      <c r="D153" s="369">
        <f t="shared" si="92"/>
        <v>0</v>
      </c>
      <c r="E153" s="370">
        <v>0</v>
      </c>
      <c r="F153" s="371">
        <f t="shared" si="93"/>
        <v>0</v>
      </c>
      <c r="G153" s="370">
        <v>0</v>
      </c>
      <c r="H153" s="370">
        <v>0</v>
      </c>
      <c r="I153" s="370">
        <v>0</v>
      </c>
      <c r="J153" s="371">
        <f t="shared" si="94"/>
        <v>0</v>
      </c>
      <c r="K153" s="370">
        <v>0</v>
      </c>
      <c r="L153" s="370">
        <v>0</v>
      </c>
      <c r="M153" s="370">
        <v>0</v>
      </c>
      <c r="N153" s="370"/>
      <c r="O153" s="370">
        <v>0</v>
      </c>
      <c r="P153" s="370">
        <v>0</v>
      </c>
    </row>
    <row r="154" spans="2:16" s="1" customFormat="1" x14ac:dyDescent="0.25">
      <c r="B154" s="380">
        <v>4</v>
      </c>
      <c r="C154" s="381" t="s">
        <v>465</v>
      </c>
      <c r="D154" s="369">
        <f t="shared" si="92"/>
        <v>0</v>
      </c>
      <c r="E154" s="370">
        <v>0</v>
      </c>
      <c r="F154" s="371">
        <f t="shared" si="93"/>
        <v>0</v>
      </c>
      <c r="G154" s="370">
        <v>0</v>
      </c>
      <c r="H154" s="370">
        <v>0</v>
      </c>
      <c r="I154" s="370">
        <v>0</v>
      </c>
      <c r="J154" s="371">
        <f t="shared" si="94"/>
        <v>0</v>
      </c>
      <c r="K154" s="370">
        <v>0</v>
      </c>
      <c r="L154" s="370">
        <v>0</v>
      </c>
      <c r="M154" s="370">
        <v>0</v>
      </c>
      <c r="N154" s="370"/>
      <c r="O154" s="370">
        <v>0</v>
      </c>
      <c r="P154" s="370">
        <v>0</v>
      </c>
    </row>
    <row r="155" spans="2:16" s="1" customFormat="1" ht="30" customHeight="1" thickBot="1" x14ac:dyDescent="0.3">
      <c r="B155" s="382">
        <v>5</v>
      </c>
      <c r="C155" s="383" t="s">
        <v>330</v>
      </c>
      <c r="D155" s="373">
        <f t="shared" si="92"/>
        <v>99.999999999999986</v>
      </c>
      <c r="E155" s="374">
        <v>1.2612834068924224</v>
      </c>
      <c r="F155" s="375">
        <f t="shared" si="93"/>
        <v>9.8361107362073739</v>
      </c>
      <c r="G155" s="374">
        <v>3.2272159647407177</v>
      </c>
      <c r="H155" s="374">
        <v>2.1608793420440415</v>
      </c>
      <c r="I155" s="374">
        <v>4.4480154294226155</v>
      </c>
      <c r="J155" s="375">
        <f t="shared" si="94"/>
        <v>13.718787210168689</v>
      </c>
      <c r="K155" s="374">
        <v>4.1076466473516637</v>
      </c>
      <c r="L155" s="374">
        <v>6.4518707598007534</v>
      </c>
      <c r="M155" s="374">
        <v>3.1592698030162727</v>
      </c>
      <c r="N155" s="374"/>
      <c r="O155" s="374">
        <v>70.413821008367663</v>
      </c>
      <c r="P155" s="374">
        <v>4.7699976383638445</v>
      </c>
    </row>
    <row r="156" spans="2:16" s="1" customFormat="1" ht="15.75" thickBot="1" x14ac:dyDescent="0.3">
      <c r="B156" s="384" t="s">
        <v>75</v>
      </c>
      <c r="C156" s="385" t="s">
        <v>332</v>
      </c>
      <c r="D156" s="386">
        <f t="shared" si="92"/>
        <v>100</v>
      </c>
      <c r="E156" s="387">
        <v>1.6974130768726947</v>
      </c>
      <c r="F156" s="388">
        <f t="shared" si="93"/>
        <v>13.237265231564519</v>
      </c>
      <c r="G156" s="387">
        <v>4.3431306164090744</v>
      </c>
      <c r="H156" s="387">
        <v>2.9080735009165664</v>
      </c>
      <c r="I156" s="387">
        <v>5.9860611142388791</v>
      </c>
      <c r="J156" s="388">
        <f t="shared" si="94"/>
        <v>18.462503099717988</v>
      </c>
      <c r="K156" s="387">
        <v>5.5279987798822177</v>
      </c>
      <c r="L156" s="387">
        <v>8.682814455603511</v>
      </c>
      <c r="M156" s="387">
        <v>4.2516898642322589</v>
      </c>
      <c r="N156" s="387"/>
      <c r="O156" s="387">
        <v>66.299951060324403</v>
      </c>
      <c r="P156" s="387">
        <v>0.3028675315203907</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99.999999999999986</v>
      </c>
      <c r="E158" s="370">
        <v>1.4968051310180803</v>
      </c>
      <c r="F158" s="371">
        <f>SUM(G158:I158)</f>
        <v>11.672825424296541</v>
      </c>
      <c r="G158" s="370">
        <v>3.8298398191322405</v>
      </c>
      <c r="H158" s="370">
        <v>2.5643842367287761</v>
      </c>
      <c r="I158" s="370">
        <v>5.2786013684355249</v>
      </c>
      <c r="J158" s="371">
        <f>SUM(K158:M158)</f>
        <v>16.280521075052192</v>
      </c>
      <c r="K158" s="370">
        <v>4.874674910148558</v>
      </c>
      <c r="L158" s="370">
        <v>7.6566402167526277</v>
      </c>
      <c r="M158" s="370">
        <v>3.7492059481510078</v>
      </c>
      <c r="N158" s="370"/>
      <c r="O158" s="370">
        <v>68.404096166123381</v>
      </c>
      <c r="P158" s="370">
        <v>2.1457522035097929</v>
      </c>
    </row>
    <row r="159" spans="2:16" s="1" customFormat="1" x14ac:dyDescent="0.25">
      <c r="B159" s="380">
        <v>2</v>
      </c>
      <c r="C159" s="389" t="s">
        <v>338</v>
      </c>
      <c r="D159" s="369">
        <f>E159+F159+J159+N159+O159+P159</f>
        <v>100</v>
      </c>
      <c r="E159" s="370">
        <v>1.4992104816253691</v>
      </c>
      <c r="F159" s="371">
        <f>SUM(G159:I159)</f>
        <v>11.691583535917932</v>
      </c>
      <c r="G159" s="370">
        <v>3.835994332731818</v>
      </c>
      <c r="H159" s="370">
        <v>2.5685051760904298</v>
      </c>
      <c r="I159" s="370">
        <v>5.2870840270956849</v>
      </c>
      <c r="J159" s="371">
        <f>SUM(K159:M159)</f>
        <v>16.306683706675603</v>
      </c>
      <c r="K159" s="370">
        <v>4.8825084631024325</v>
      </c>
      <c r="L159" s="370">
        <v>7.6689443596323565</v>
      </c>
      <c r="M159" s="370">
        <v>3.7552308839408135</v>
      </c>
      <c r="N159" s="370"/>
      <c r="O159" s="370">
        <v>68.384766038450735</v>
      </c>
      <c r="P159" s="370">
        <v>2.117756237330358</v>
      </c>
    </row>
    <row r="160" spans="2:16" s="1" customFormat="1" x14ac:dyDescent="0.25">
      <c r="B160" s="380">
        <v>3</v>
      </c>
      <c r="C160" s="381" t="s">
        <v>468</v>
      </c>
      <c r="D160" s="369">
        <f>E160+F160+J160+N160+O160+P160</f>
        <v>100.00000000000001</v>
      </c>
      <c r="E160" s="370">
        <v>1.2043003500186504</v>
      </c>
      <c r="F160" s="371">
        <f>SUM(G160:I160)</f>
        <v>9.391728724650612</v>
      </c>
      <c r="G160" s="370">
        <v>3.0814147674381593</v>
      </c>
      <c r="H160" s="370">
        <v>2.0632537729037694</v>
      </c>
      <c r="I160" s="370">
        <v>4.2470601843086824</v>
      </c>
      <c r="J160" s="371">
        <f>SUM(K160:M160)</f>
        <v>13.098991193219351</v>
      </c>
      <c r="K160" s="370">
        <v>3.9220687976437256</v>
      </c>
      <c r="L160" s="370">
        <v>6.1603840753340409</v>
      </c>
      <c r="M160" s="370">
        <v>3.0165383202415845</v>
      </c>
      <c r="N160" s="370"/>
      <c r="O160" s="370">
        <v>70.511990659146988</v>
      </c>
      <c r="P160" s="370">
        <v>5.7929890729643985</v>
      </c>
    </row>
    <row r="161" spans="2:16" s="1" customFormat="1" ht="15.75" thickBot="1" x14ac:dyDescent="0.3">
      <c r="B161" s="382">
        <v>4</v>
      </c>
      <c r="C161" s="383" t="s">
        <v>469</v>
      </c>
      <c r="D161" s="373">
        <f>E161+F161+J161+N161+O161+P161</f>
        <v>100</v>
      </c>
      <c r="E161" s="374">
        <v>1.636760721893076</v>
      </c>
      <c r="F161" s="375">
        <f>SUM(G161:I161)</f>
        <v>12.764268221748015</v>
      </c>
      <c r="G161" s="374">
        <v>4.1879408729939831</v>
      </c>
      <c r="H161" s="374">
        <v>2.8041615488480818</v>
      </c>
      <c r="I161" s="374">
        <v>5.7721657999059506</v>
      </c>
      <c r="J161" s="375">
        <f>SUM(K161:M161)</f>
        <v>17.802796687016425</v>
      </c>
      <c r="K161" s="374">
        <v>5.3304710543729703</v>
      </c>
      <c r="L161" s="374">
        <v>8.3725581298105602</v>
      </c>
      <c r="M161" s="374">
        <v>4.0997675028328935</v>
      </c>
      <c r="N161" s="374"/>
      <c r="O161" s="374">
        <v>66.988317532301423</v>
      </c>
      <c r="P161" s="374">
        <v>0.80785683704105959</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0</v>
      </c>
      <c r="E163" s="370">
        <v>0</v>
      </c>
      <c r="F163" s="371">
        <f>SUM(G163:I163)</f>
        <v>0</v>
      </c>
      <c r="G163" s="370">
        <v>0</v>
      </c>
      <c r="H163" s="370">
        <v>0</v>
      </c>
      <c r="I163" s="370">
        <v>0</v>
      </c>
      <c r="J163" s="371">
        <f>SUM(K163:M163)</f>
        <v>0</v>
      </c>
      <c r="K163" s="370">
        <v>0</v>
      </c>
      <c r="L163" s="370">
        <v>0</v>
      </c>
      <c r="M163" s="370">
        <v>0</v>
      </c>
      <c r="N163" s="370"/>
      <c r="O163" s="370">
        <v>0</v>
      </c>
      <c r="P163" s="370">
        <v>0</v>
      </c>
    </row>
    <row r="164" spans="2:16" s="1" customFormat="1" x14ac:dyDescent="0.25">
      <c r="B164" s="382">
        <v>2</v>
      </c>
      <c r="C164" s="383" t="s">
        <v>473</v>
      </c>
      <c r="D164" s="369">
        <f>E164+F164+J164+N164+O164+P164</f>
        <v>0</v>
      </c>
      <c r="E164" s="390">
        <v>0</v>
      </c>
      <c r="F164" s="371">
        <f>SUM(G164:I164)</f>
        <v>0</v>
      </c>
      <c r="G164" s="390">
        <v>0</v>
      </c>
      <c r="H164" s="390">
        <v>0</v>
      </c>
      <c r="I164" s="390">
        <v>0</v>
      </c>
      <c r="J164" s="371">
        <f>SUM(K164:M164)</f>
        <v>0</v>
      </c>
      <c r="K164" s="390">
        <v>0</v>
      </c>
      <c r="L164" s="390">
        <v>0</v>
      </c>
      <c r="M164" s="390">
        <v>0</v>
      </c>
      <c r="N164" s="390"/>
      <c r="O164" s="390">
        <v>0</v>
      </c>
      <c r="P164" s="390">
        <v>0</v>
      </c>
    </row>
    <row r="165" spans="2:16" s="1" customFormat="1" ht="15.75" thickBot="1" x14ac:dyDescent="0.3">
      <c r="B165" s="382">
        <v>3</v>
      </c>
      <c r="C165" s="383" t="s">
        <v>354</v>
      </c>
      <c r="D165" s="373">
        <f>E165+F165+J165+N165+O165+P165</f>
        <v>0</v>
      </c>
      <c r="E165" s="374">
        <v>0</v>
      </c>
      <c r="F165" s="375">
        <f>SUM(G165:I165)</f>
        <v>0</v>
      </c>
      <c r="G165" s="374">
        <v>0</v>
      </c>
      <c r="H165" s="374">
        <v>0</v>
      </c>
      <c r="I165" s="374">
        <v>0</v>
      </c>
      <c r="J165" s="375">
        <f>SUM(K165:M165)</f>
        <v>0</v>
      </c>
      <c r="K165" s="374">
        <v>0</v>
      </c>
      <c r="L165" s="374">
        <v>0</v>
      </c>
      <c r="M165" s="374">
        <v>0</v>
      </c>
      <c r="N165" s="374"/>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0</v>
      </c>
      <c r="E167" s="370">
        <v>0</v>
      </c>
      <c r="F167" s="371">
        <f>SUM(G167:I167)</f>
        <v>0</v>
      </c>
      <c r="G167" s="370">
        <v>0</v>
      </c>
      <c r="H167" s="370">
        <v>0</v>
      </c>
      <c r="I167" s="370">
        <v>0</v>
      </c>
      <c r="J167" s="371">
        <f>SUM(K167:M167)</f>
        <v>0</v>
      </c>
      <c r="K167" s="370">
        <v>0</v>
      </c>
      <c r="L167" s="370">
        <v>0</v>
      </c>
      <c r="M167" s="370">
        <v>0</v>
      </c>
      <c r="N167" s="370"/>
      <c r="O167" s="370">
        <v>0</v>
      </c>
      <c r="P167" s="370">
        <v>0</v>
      </c>
    </row>
    <row r="168" spans="2:16" s="1" customFormat="1" ht="15.75" thickBot="1" x14ac:dyDescent="0.3">
      <c r="B168" s="382">
        <v>2</v>
      </c>
      <c r="C168" s="383" t="s">
        <v>477</v>
      </c>
      <c r="D168" s="373">
        <f>E168+F168+J168+N168+O168+P168</f>
        <v>0</v>
      </c>
      <c r="E168" s="374">
        <v>0</v>
      </c>
      <c r="F168" s="375">
        <f>SUM(G168:I168)</f>
        <v>0</v>
      </c>
      <c r="G168" s="374">
        <v>0</v>
      </c>
      <c r="H168" s="374">
        <v>0</v>
      </c>
      <c r="I168" s="374">
        <v>0</v>
      </c>
      <c r="J168" s="375">
        <f>SUM(K168:M168)</f>
        <v>0</v>
      </c>
      <c r="K168" s="374">
        <v>0</v>
      </c>
      <c r="L168" s="374">
        <v>0</v>
      </c>
      <c r="M168" s="374">
        <v>0</v>
      </c>
      <c r="N168" s="374"/>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0</v>
      </c>
      <c r="E170" s="370">
        <v>0</v>
      </c>
      <c r="F170" s="371">
        <f t="shared" ref="F170:F185" si="96">SUM(G170:I170)</f>
        <v>0</v>
      </c>
      <c r="G170" s="370">
        <v>0</v>
      </c>
      <c r="H170" s="370">
        <v>0</v>
      </c>
      <c r="I170" s="370">
        <v>0</v>
      </c>
      <c r="J170" s="371">
        <f t="shared" ref="J170:J185" si="97">SUM(K170:M170)</f>
        <v>0</v>
      </c>
      <c r="K170" s="370">
        <v>0</v>
      </c>
      <c r="L170" s="370">
        <v>0</v>
      </c>
      <c r="M170" s="370">
        <v>0</v>
      </c>
      <c r="N170" s="370"/>
      <c r="O170" s="370">
        <v>0</v>
      </c>
      <c r="P170" s="370">
        <v>0</v>
      </c>
    </row>
    <row r="171" spans="2:16" s="1" customFormat="1" x14ac:dyDescent="0.25">
      <c r="B171" s="380">
        <v>2</v>
      </c>
      <c r="C171" s="381" t="s">
        <v>481</v>
      </c>
      <c r="D171" s="369">
        <f t="shared" si="95"/>
        <v>0</v>
      </c>
      <c r="E171" s="370">
        <v>0</v>
      </c>
      <c r="F171" s="371">
        <f t="shared" si="96"/>
        <v>0</v>
      </c>
      <c r="G171" s="370">
        <v>0</v>
      </c>
      <c r="H171" s="370">
        <v>0</v>
      </c>
      <c r="I171" s="370">
        <v>0</v>
      </c>
      <c r="J171" s="371">
        <f t="shared" si="97"/>
        <v>0</v>
      </c>
      <c r="K171" s="370">
        <v>0</v>
      </c>
      <c r="L171" s="370">
        <v>0</v>
      </c>
      <c r="M171" s="370">
        <v>0</v>
      </c>
      <c r="N171" s="370"/>
      <c r="O171" s="370">
        <v>0</v>
      </c>
      <c r="P171" s="370">
        <v>0</v>
      </c>
    </row>
    <row r="172" spans="2:16" s="1" customFormat="1" x14ac:dyDescent="0.25">
      <c r="B172" s="380">
        <v>3</v>
      </c>
      <c r="C172" s="381" t="s">
        <v>482</v>
      </c>
      <c r="D172" s="369">
        <f t="shared" si="95"/>
        <v>0</v>
      </c>
      <c r="E172" s="370">
        <v>0</v>
      </c>
      <c r="F172" s="371">
        <f t="shared" si="96"/>
        <v>0</v>
      </c>
      <c r="G172" s="370">
        <v>0</v>
      </c>
      <c r="H172" s="370">
        <v>0</v>
      </c>
      <c r="I172" s="370">
        <v>0</v>
      </c>
      <c r="J172" s="371">
        <f t="shared" si="97"/>
        <v>0</v>
      </c>
      <c r="K172" s="370">
        <v>0</v>
      </c>
      <c r="L172" s="370">
        <v>0</v>
      </c>
      <c r="M172" s="370">
        <v>0</v>
      </c>
      <c r="N172" s="370"/>
      <c r="O172" s="370">
        <v>0</v>
      </c>
      <c r="P172" s="370">
        <v>0</v>
      </c>
    </row>
    <row r="173" spans="2:16" s="1" customFormat="1" x14ac:dyDescent="0.25">
      <c r="B173" s="380">
        <v>4</v>
      </c>
      <c r="C173" s="381" t="s">
        <v>483</v>
      </c>
      <c r="D173" s="369">
        <f t="shared" si="95"/>
        <v>100.00000000000001</v>
      </c>
      <c r="E173" s="370">
        <v>1.6543360768692268</v>
      </c>
      <c r="F173" s="371">
        <f t="shared" si="96"/>
        <v>12.901329517273581</v>
      </c>
      <c r="G173" s="370">
        <v>4.2329105172904748</v>
      </c>
      <c r="H173" s="370">
        <v>2.8342723243403456</v>
      </c>
      <c r="I173" s="370">
        <v>5.83414667564276</v>
      </c>
      <c r="J173" s="371">
        <f t="shared" si="97"/>
        <v>17.993961142002043</v>
      </c>
      <c r="K173" s="370">
        <v>5.3877090609536431</v>
      </c>
      <c r="L173" s="370">
        <v>8.4624617297819</v>
      </c>
      <c r="M173" s="370">
        <v>4.1437903512664978</v>
      </c>
      <c r="N173" s="370"/>
      <c r="O173" s="370">
        <v>67.267590691101788</v>
      </c>
      <c r="P173" s="370">
        <v>0.18278257275336718</v>
      </c>
    </row>
    <row r="174" spans="2:16" s="1" customFormat="1" x14ac:dyDescent="0.25">
      <c r="B174" s="380">
        <v>5</v>
      </c>
      <c r="C174" s="381" t="s">
        <v>484</v>
      </c>
      <c r="D174" s="369">
        <f t="shared" si="95"/>
        <v>0</v>
      </c>
      <c r="E174" s="370">
        <v>0</v>
      </c>
      <c r="F174" s="371">
        <f t="shared" si="96"/>
        <v>0</v>
      </c>
      <c r="G174" s="370">
        <v>0</v>
      </c>
      <c r="H174" s="370">
        <v>0</v>
      </c>
      <c r="I174" s="370">
        <v>0</v>
      </c>
      <c r="J174" s="371">
        <f t="shared" si="97"/>
        <v>0</v>
      </c>
      <c r="K174" s="370">
        <v>0</v>
      </c>
      <c r="L174" s="370">
        <v>0</v>
      </c>
      <c r="M174" s="370">
        <v>0</v>
      </c>
      <c r="N174" s="370"/>
      <c r="O174" s="370">
        <v>0</v>
      </c>
      <c r="P174" s="370">
        <v>0</v>
      </c>
    </row>
    <row r="175" spans="2:16" s="1" customFormat="1" x14ac:dyDescent="0.25">
      <c r="B175" s="380">
        <v>6</v>
      </c>
      <c r="C175" s="381" t="s">
        <v>485</v>
      </c>
      <c r="D175" s="369">
        <f t="shared" si="95"/>
        <v>99.999999999999986</v>
      </c>
      <c r="E175" s="370">
        <v>1.6546774743803847</v>
      </c>
      <c r="F175" s="371">
        <f t="shared" si="96"/>
        <v>12.903991903622646</v>
      </c>
      <c r="G175" s="370">
        <v>4.2337840430122204</v>
      </c>
      <c r="H175" s="370">
        <v>2.8348572197137845</v>
      </c>
      <c r="I175" s="370">
        <v>5.8353506408966425</v>
      </c>
      <c r="J175" s="371">
        <f t="shared" si="97"/>
        <v>17.997674470651308</v>
      </c>
      <c r="K175" s="370">
        <v>5.3888208969886362</v>
      </c>
      <c r="L175" s="370">
        <v>8.4642080879815502</v>
      </c>
      <c r="M175" s="370">
        <v>4.1446454856811208</v>
      </c>
      <c r="N175" s="370"/>
      <c r="O175" s="370">
        <v>67.227747005593457</v>
      </c>
      <c r="P175" s="370">
        <v>0.21590914575218903</v>
      </c>
    </row>
    <row r="176" spans="2:16" s="1" customFormat="1" x14ac:dyDescent="0.25">
      <c r="B176" s="380">
        <v>7</v>
      </c>
      <c r="C176" s="381" t="s">
        <v>486</v>
      </c>
      <c r="D176" s="369">
        <f t="shared" si="95"/>
        <v>0</v>
      </c>
      <c r="E176" s="370">
        <v>0</v>
      </c>
      <c r="F176" s="371">
        <f t="shared" si="96"/>
        <v>0</v>
      </c>
      <c r="G176" s="370">
        <v>0</v>
      </c>
      <c r="H176" s="370">
        <v>0</v>
      </c>
      <c r="I176" s="370">
        <v>0</v>
      </c>
      <c r="J176" s="371">
        <f t="shared" si="97"/>
        <v>0</v>
      </c>
      <c r="K176" s="370">
        <v>0</v>
      </c>
      <c r="L176" s="370">
        <v>0</v>
      </c>
      <c r="M176" s="370">
        <v>0</v>
      </c>
      <c r="N176" s="370"/>
      <c r="O176" s="370">
        <v>0</v>
      </c>
      <c r="P176" s="370">
        <v>0</v>
      </c>
    </row>
    <row r="177" spans="1:19" s="1" customFormat="1" x14ac:dyDescent="0.25">
      <c r="B177" s="380">
        <v>8</v>
      </c>
      <c r="C177" s="381" t="s">
        <v>487</v>
      </c>
      <c r="D177" s="369">
        <f t="shared" si="95"/>
        <v>0</v>
      </c>
      <c r="E177" s="370">
        <v>0</v>
      </c>
      <c r="F177" s="371">
        <f t="shared" si="96"/>
        <v>0</v>
      </c>
      <c r="G177" s="370">
        <v>0</v>
      </c>
      <c r="H177" s="370">
        <v>0</v>
      </c>
      <c r="I177" s="370">
        <v>0</v>
      </c>
      <c r="J177" s="371">
        <f t="shared" si="97"/>
        <v>0</v>
      </c>
      <c r="K177" s="370">
        <v>0</v>
      </c>
      <c r="L177" s="370">
        <v>0</v>
      </c>
      <c r="M177" s="370">
        <v>0</v>
      </c>
      <c r="N177" s="370"/>
      <c r="O177" s="370">
        <v>0</v>
      </c>
      <c r="P177" s="370">
        <v>0</v>
      </c>
    </row>
    <row r="178" spans="1:19" s="1" customFormat="1" x14ac:dyDescent="0.25">
      <c r="B178" s="380">
        <v>9</v>
      </c>
      <c r="C178" s="381" t="s">
        <v>488</v>
      </c>
      <c r="D178" s="369">
        <f t="shared" si="95"/>
        <v>100</v>
      </c>
      <c r="E178" s="370">
        <v>1.6677673485429423</v>
      </c>
      <c r="F178" s="371">
        <f t="shared" si="96"/>
        <v>13.006073205162291</v>
      </c>
      <c r="G178" s="370">
        <v>4.2672767938428482</v>
      </c>
      <c r="H178" s="370">
        <v>2.8572832966075707</v>
      </c>
      <c r="I178" s="370">
        <v>5.8815131147118729</v>
      </c>
      <c r="J178" s="371">
        <f t="shared" si="97"/>
        <v>18.1400510350798</v>
      </c>
      <c r="K178" s="370">
        <v>5.4314509493815084</v>
      </c>
      <c r="L178" s="370">
        <v>8.531167009265511</v>
      </c>
      <c r="M178" s="370">
        <v>4.1774330764327825</v>
      </c>
      <c r="N178" s="370"/>
      <c r="O178" s="370">
        <v>67.142355140186922</v>
      </c>
      <c r="P178" s="370">
        <v>4.3753271028037388E-2</v>
      </c>
    </row>
    <row r="179" spans="1:19" s="1" customFormat="1" x14ac:dyDescent="0.25">
      <c r="B179" s="380">
        <v>10</v>
      </c>
      <c r="C179" s="381" t="s">
        <v>489</v>
      </c>
      <c r="D179" s="369">
        <f t="shared" si="95"/>
        <v>0</v>
      </c>
      <c r="E179" s="370">
        <v>0</v>
      </c>
      <c r="F179" s="371">
        <f t="shared" si="96"/>
        <v>0</v>
      </c>
      <c r="G179" s="370">
        <v>0</v>
      </c>
      <c r="H179" s="370">
        <v>0</v>
      </c>
      <c r="I179" s="370">
        <v>0</v>
      </c>
      <c r="J179" s="371">
        <f t="shared" si="97"/>
        <v>0</v>
      </c>
      <c r="K179" s="370">
        <v>0</v>
      </c>
      <c r="L179" s="370">
        <v>0</v>
      </c>
      <c r="M179" s="370">
        <v>0</v>
      </c>
      <c r="N179" s="370"/>
      <c r="O179" s="370">
        <v>0</v>
      </c>
      <c r="P179" s="370">
        <v>0</v>
      </c>
    </row>
    <row r="180" spans="1:19" s="1" customFormat="1" x14ac:dyDescent="0.25">
      <c r="B180" s="380">
        <v>11</v>
      </c>
      <c r="C180" s="381" t="s">
        <v>490</v>
      </c>
      <c r="D180" s="369">
        <f t="shared" si="95"/>
        <v>100</v>
      </c>
      <c r="E180" s="370">
        <v>1.7292304967673962</v>
      </c>
      <c r="F180" s="371">
        <f t="shared" si="96"/>
        <v>13.485393181012272</v>
      </c>
      <c r="G180" s="370">
        <v>4.424541094720233</v>
      </c>
      <c r="H180" s="370">
        <v>2.9625843309107531</v>
      </c>
      <c r="I180" s="370">
        <v>6.0982677553812863</v>
      </c>
      <c r="J180" s="371">
        <f t="shared" si="97"/>
        <v>18.808576322220333</v>
      </c>
      <c r="K180" s="370">
        <v>5.6316192013066608</v>
      </c>
      <c r="L180" s="370">
        <v>8.8455708035814045</v>
      </c>
      <c r="M180" s="370">
        <v>4.3313863173322664</v>
      </c>
      <c r="N180" s="370"/>
      <c r="O180" s="370">
        <v>65.915999999999997</v>
      </c>
      <c r="P180" s="370">
        <v>6.0800000000000014E-2</v>
      </c>
    </row>
    <row r="181" spans="1:19" s="1" customFormat="1" x14ac:dyDescent="0.25">
      <c r="B181" s="380">
        <v>12</v>
      </c>
      <c r="C181" s="381" t="s">
        <v>491</v>
      </c>
      <c r="D181" s="369">
        <f t="shared" si="95"/>
        <v>100</v>
      </c>
      <c r="E181" s="370">
        <v>1.7292304967673962</v>
      </c>
      <c r="F181" s="371">
        <f t="shared" si="96"/>
        <v>13.485393181012272</v>
      </c>
      <c r="G181" s="370">
        <v>4.424541094720233</v>
      </c>
      <c r="H181" s="370">
        <v>2.9625843309107531</v>
      </c>
      <c r="I181" s="370">
        <v>6.0982677553812863</v>
      </c>
      <c r="J181" s="371">
        <f t="shared" si="97"/>
        <v>18.808576322220333</v>
      </c>
      <c r="K181" s="370">
        <v>5.6316192013066608</v>
      </c>
      <c r="L181" s="370">
        <v>8.8455708035814045</v>
      </c>
      <c r="M181" s="370">
        <v>4.3313863173322664</v>
      </c>
      <c r="N181" s="370"/>
      <c r="O181" s="370">
        <v>65.915999999999997</v>
      </c>
      <c r="P181" s="370">
        <v>6.0800000000000014E-2</v>
      </c>
    </row>
    <row r="182" spans="1:19" s="1" customFormat="1" x14ac:dyDescent="0.25">
      <c r="B182" s="380">
        <v>13</v>
      </c>
      <c r="C182" s="381" t="s">
        <v>492</v>
      </c>
      <c r="D182" s="369">
        <f t="shared" si="95"/>
        <v>99.999999999999986</v>
      </c>
      <c r="E182" s="370">
        <v>1.6270369697353049</v>
      </c>
      <c r="F182" s="371">
        <f t="shared" si="96"/>
        <v>12.688437601545914</v>
      </c>
      <c r="G182" s="370">
        <v>4.1630609387704318</v>
      </c>
      <c r="H182" s="370">
        <v>2.7875024419018857</v>
      </c>
      <c r="I182" s="370">
        <v>5.7378742208735973</v>
      </c>
      <c r="J182" s="371">
        <f t="shared" si="97"/>
        <v>17.697032918137907</v>
      </c>
      <c r="K182" s="370">
        <v>5.2988035181695441</v>
      </c>
      <c r="L182" s="370">
        <v>8.3228180064731383</v>
      </c>
      <c r="M182" s="370">
        <v>4.0754113934952239</v>
      </c>
      <c r="N182" s="370"/>
      <c r="O182" s="370">
        <v>67.955035760289505</v>
      </c>
      <c r="P182" s="370">
        <v>3.2456750291357417E-2</v>
      </c>
    </row>
    <row r="183" spans="1:19" s="1" customFormat="1" ht="15.75" thickBot="1" x14ac:dyDescent="0.3">
      <c r="B183" s="382">
        <v>14</v>
      </c>
      <c r="C183" s="383" t="s">
        <v>493</v>
      </c>
      <c r="D183" s="373">
        <f t="shared" si="95"/>
        <v>100.00000000000001</v>
      </c>
      <c r="E183" s="374">
        <v>1.7052129558166809</v>
      </c>
      <c r="F183" s="375">
        <f t="shared" si="96"/>
        <v>13.298092538578006</v>
      </c>
      <c r="G183" s="374">
        <v>4.3630879818302972</v>
      </c>
      <c r="H183" s="374">
        <v>2.9214365541276055</v>
      </c>
      <c r="I183" s="374">
        <v>6.0135680026201026</v>
      </c>
      <c r="J183" s="375">
        <f t="shared" si="97"/>
        <v>18.547341193133693</v>
      </c>
      <c r="K183" s="374">
        <v>5.5534008000934811</v>
      </c>
      <c r="L183" s="374">
        <v>8.722713347964806</v>
      </c>
      <c r="M183" s="374">
        <v>4.2712270450754062</v>
      </c>
      <c r="N183" s="374"/>
      <c r="O183" s="374">
        <v>66.094497956339708</v>
      </c>
      <c r="P183" s="374">
        <v>0.3548553561319141</v>
      </c>
    </row>
    <row r="184" spans="1:19" s="1" customFormat="1" ht="15.75" thickBot="1" x14ac:dyDescent="0.3">
      <c r="B184" s="384" t="s">
        <v>494</v>
      </c>
      <c r="C184" s="385" t="s">
        <v>392</v>
      </c>
      <c r="D184" s="386">
        <f t="shared" si="95"/>
        <v>0</v>
      </c>
      <c r="E184" s="387">
        <v>0</v>
      </c>
      <c r="F184" s="388">
        <f t="shared" si="96"/>
        <v>0</v>
      </c>
      <c r="G184" s="387">
        <v>0</v>
      </c>
      <c r="H184" s="387">
        <v>0</v>
      </c>
      <c r="I184" s="387">
        <v>0</v>
      </c>
      <c r="J184" s="388">
        <f t="shared" si="97"/>
        <v>0</v>
      </c>
      <c r="K184" s="387">
        <v>0</v>
      </c>
      <c r="L184" s="387">
        <v>0</v>
      </c>
      <c r="M184" s="387">
        <v>0</v>
      </c>
      <c r="N184" s="387"/>
      <c r="O184" s="387">
        <v>0</v>
      </c>
      <c r="P184" s="387">
        <v>0</v>
      </c>
    </row>
    <row r="185" spans="1:19" s="1" customFormat="1" ht="15.75" thickBot="1" x14ac:dyDescent="0.3">
      <c r="B185" s="391" t="s">
        <v>495</v>
      </c>
      <c r="C185" s="392" t="s">
        <v>394</v>
      </c>
      <c r="D185" s="393">
        <f t="shared" si="95"/>
        <v>99.999999999999986</v>
      </c>
      <c r="E185" s="394">
        <v>1.6930770879413719</v>
      </c>
      <c r="F185" s="395">
        <f t="shared" si="96"/>
        <v>13.203451049084677</v>
      </c>
      <c r="G185" s="394">
        <v>4.3320362242798858</v>
      </c>
      <c r="H185" s="394">
        <v>2.9006449175721523</v>
      </c>
      <c r="I185" s="394">
        <v>5.9707699072326381</v>
      </c>
      <c r="J185" s="395">
        <f t="shared" si="97"/>
        <v>18.415341209559593</v>
      </c>
      <c r="K185" s="394">
        <v>5.5138776788676687</v>
      </c>
      <c r="L185" s="394">
        <v>8.6606344760303653</v>
      </c>
      <c r="M185" s="394">
        <v>4.2408290546615603</v>
      </c>
      <c r="N185" s="394"/>
      <c r="O185" s="394">
        <v>65.964805419102476</v>
      </c>
      <c r="P185" s="394">
        <v>0.72332523431187501</v>
      </c>
    </row>
    <row r="186" spans="1:19" s="1" customFormat="1" ht="45" customHeight="1" thickTop="1" thickBot="1" x14ac:dyDescent="0.3">
      <c r="B186" s="134" t="s">
        <v>77</v>
      </c>
      <c r="C186" s="135" t="s">
        <v>496</v>
      </c>
      <c r="D186" s="324">
        <f t="shared" ref="D186:P186" si="98">D187+D189+D192+D194+D201+D200+D206+D210+D213+D229+D230</f>
        <v>659.55135016400004</v>
      </c>
      <c r="E186" s="396">
        <f t="shared" si="98"/>
        <v>12.785287791294783</v>
      </c>
      <c r="F186" s="134">
        <f t="shared" si="98"/>
        <v>85.923550078323345</v>
      </c>
      <c r="G186" s="229">
        <f t="shared" si="98"/>
        <v>19.702980751596023</v>
      </c>
      <c r="H186" s="230">
        <f t="shared" si="98"/>
        <v>22.525613278921536</v>
      </c>
      <c r="I186" s="231">
        <f t="shared" si="98"/>
        <v>43.694956047805775</v>
      </c>
      <c r="J186" s="134">
        <f t="shared" si="98"/>
        <v>123.96750668010658</v>
      </c>
      <c r="K186" s="229">
        <f t="shared" si="98"/>
        <v>38.212593649669017</v>
      </c>
      <c r="L186" s="230">
        <f t="shared" si="98"/>
        <v>56.745517362863012</v>
      </c>
      <c r="M186" s="230">
        <f t="shared" si="98"/>
        <v>29.009395667574534</v>
      </c>
      <c r="N186" s="227">
        <f t="shared" si="98"/>
        <v>0</v>
      </c>
      <c r="O186" s="228">
        <f t="shared" si="98"/>
        <v>431.14164360117064</v>
      </c>
      <c r="P186" s="134">
        <f t="shared" si="98"/>
        <v>5.7333620131047605</v>
      </c>
      <c r="Q186" s="325"/>
      <c r="R186" s="326"/>
      <c r="S186" s="205"/>
    </row>
    <row r="187" spans="1:19" s="1" customFormat="1" ht="15.75" thickTop="1" x14ac:dyDescent="0.25">
      <c r="B187" s="397" t="s">
        <v>497</v>
      </c>
      <c r="C187" s="398" t="s">
        <v>303</v>
      </c>
      <c r="D187" s="399">
        <f t="shared" ref="D187:P187" si="99">D188</f>
        <v>6.9926680000000001</v>
      </c>
      <c r="E187" s="400">
        <f t="shared" si="99"/>
        <v>0.14169233871526885</v>
      </c>
      <c r="F187" s="397">
        <f t="shared" si="99"/>
        <v>0.89541536735457372</v>
      </c>
      <c r="G187" s="401">
        <f t="shared" si="99"/>
        <v>0.21165417923693533</v>
      </c>
      <c r="H187" s="402">
        <f t="shared" si="99"/>
        <v>0.23895900624128433</v>
      </c>
      <c r="I187" s="403">
        <f t="shared" si="99"/>
        <v>0.44480218187635406</v>
      </c>
      <c r="J187" s="397">
        <f t="shared" si="99"/>
        <v>1.324958604755599</v>
      </c>
      <c r="K187" s="401">
        <f t="shared" si="99"/>
        <v>0.40641180235922164</v>
      </c>
      <c r="L187" s="402">
        <f t="shared" si="99"/>
        <v>0.60358567801063179</v>
      </c>
      <c r="M187" s="402">
        <f t="shared" si="99"/>
        <v>0.31496112438574553</v>
      </c>
      <c r="N187" s="404">
        <f t="shared" si="99"/>
        <v>0</v>
      </c>
      <c r="O187" s="405">
        <f t="shared" si="99"/>
        <v>4.5697049869604536</v>
      </c>
      <c r="P187" s="397">
        <f t="shared" si="99"/>
        <v>6.0896702214105931E-2</v>
      </c>
      <c r="Q187" s="325"/>
      <c r="R187" s="326"/>
    </row>
    <row r="188" spans="1:19" s="1" customFormat="1" ht="26.25" thickBot="1" x14ac:dyDescent="0.3">
      <c r="A188" s="406"/>
      <c r="B188" s="171" t="s">
        <v>498</v>
      </c>
      <c r="C188" s="168" t="s">
        <v>499</v>
      </c>
      <c r="D188" s="407">
        <v>6.9926680000000001</v>
      </c>
      <c r="E188" s="408">
        <f>IFERROR($D188*E$237/100, 0)</f>
        <v>0.14169233871526885</v>
      </c>
      <c r="F188" s="314">
        <f>SUM(G188:I188)</f>
        <v>0.89541536735457372</v>
      </c>
      <c r="G188" s="409">
        <f>IFERROR($D188*G$237/100, 0)</f>
        <v>0.21165417923693533</v>
      </c>
      <c r="H188" s="410">
        <f>IFERROR($D188*H$237/100, 0)</f>
        <v>0.23895900624128433</v>
      </c>
      <c r="I188" s="411">
        <f>IFERROR($D188*I$237/100, 0)</f>
        <v>0.44480218187635406</v>
      </c>
      <c r="J188" s="314">
        <f t="shared" ref="J188:J235" si="100">SUM(K188:M188)</f>
        <v>1.324958604755599</v>
      </c>
      <c r="K188" s="409">
        <f t="shared" ref="K188:P188" si="101">IFERROR($D188*K$237/100, 0)</f>
        <v>0.40641180235922164</v>
      </c>
      <c r="L188" s="410">
        <f t="shared" si="101"/>
        <v>0.60358567801063179</v>
      </c>
      <c r="M188" s="410">
        <f t="shared" si="101"/>
        <v>0.31496112438574553</v>
      </c>
      <c r="N188" s="412">
        <f t="shared" si="101"/>
        <v>0</v>
      </c>
      <c r="O188" s="413">
        <f t="shared" si="101"/>
        <v>4.5697049869604536</v>
      </c>
      <c r="P188" s="314">
        <f t="shared" si="101"/>
        <v>6.0896702214105931E-2</v>
      </c>
      <c r="Q188" s="336"/>
      <c r="R188" s="337"/>
    </row>
    <row r="189" spans="1:19" s="4" customFormat="1" x14ac:dyDescent="0.25">
      <c r="B189" s="150" t="s">
        <v>171</v>
      </c>
      <c r="C189" s="204" t="s">
        <v>313</v>
      </c>
      <c r="D189" s="338">
        <f t="shared" ref="D189:I189" si="102">SUM(D190:D191)</f>
        <v>2.2255493999999998</v>
      </c>
      <c r="E189" s="414">
        <f t="shared" si="102"/>
        <v>4.5096277903135584E-2</v>
      </c>
      <c r="F189" s="154">
        <f t="shared" si="102"/>
        <v>0.28498294693338094</v>
      </c>
      <c r="G189" s="155">
        <f t="shared" si="102"/>
        <v>6.7362962406945934E-2</v>
      </c>
      <c r="H189" s="156">
        <f t="shared" si="102"/>
        <v>7.6053242190947223E-2</v>
      </c>
      <c r="I189" s="157">
        <f t="shared" si="102"/>
        <v>0.14156674233548777</v>
      </c>
      <c r="J189" s="154">
        <f t="shared" si="100"/>
        <v>0.42169324038244915</v>
      </c>
      <c r="K189" s="155">
        <f t="shared" ref="K189:P189" si="103">SUM(K190:K191)</f>
        <v>0.1293482749207433</v>
      </c>
      <c r="L189" s="156">
        <f t="shared" si="103"/>
        <v>0.19210260569287066</v>
      </c>
      <c r="M189" s="156">
        <f t="shared" si="103"/>
        <v>0.10024235976883519</v>
      </c>
      <c r="N189" s="152">
        <f t="shared" si="103"/>
        <v>0</v>
      </c>
      <c r="O189" s="153">
        <f t="shared" si="103"/>
        <v>1.4543954027142205</v>
      </c>
      <c r="P189" s="154">
        <f t="shared" si="103"/>
        <v>1.9381532066813714E-2</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2.2255493999999998</v>
      </c>
      <c r="E191" s="418">
        <f>IFERROR($D191*E$237/100, 0)</f>
        <v>4.5096277903135584E-2</v>
      </c>
      <c r="F191" s="347">
        <f t="shared" si="104"/>
        <v>0.28498294693338094</v>
      </c>
      <c r="G191" s="348">
        <f t="shared" si="105"/>
        <v>6.7362962406945934E-2</v>
      </c>
      <c r="H191" s="349">
        <f t="shared" si="105"/>
        <v>7.6053242190947223E-2</v>
      </c>
      <c r="I191" s="350">
        <f t="shared" si="105"/>
        <v>0.14156674233548777</v>
      </c>
      <c r="J191" s="347">
        <f t="shared" si="100"/>
        <v>0.42169324038244915</v>
      </c>
      <c r="K191" s="348">
        <f t="shared" si="106"/>
        <v>0.1293482749207433</v>
      </c>
      <c r="L191" s="349">
        <f t="shared" si="106"/>
        <v>0.19210260569287066</v>
      </c>
      <c r="M191" s="349">
        <f t="shared" si="106"/>
        <v>0.10024235976883519</v>
      </c>
      <c r="N191" s="351">
        <f t="shared" si="106"/>
        <v>0</v>
      </c>
      <c r="O191" s="346">
        <f t="shared" si="106"/>
        <v>1.4543954027142205</v>
      </c>
      <c r="P191" s="347">
        <f t="shared" si="106"/>
        <v>1.9381532066813714E-2</v>
      </c>
      <c r="Q191" s="336"/>
      <c r="R191" s="337"/>
    </row>
    <row r="192" spans="1:19" s="1" customFormat="1" x14ac:dyDescent="0.25">
      <c r="B192" s="142" t="s">
        <v>173</v>
      </c>
      <c r="C192" s="143" t="s">
        <v>319</v>
      </c>
      <c r="D192" s="419">
        <f>D193</f>
        <v>17.065604</v>
      </c>
      <c r="E192" s="420">
        <f>E193</f>
        <v>0.3458001069618416</v>
      </c>
      <c r="F192" s="146">
        <f t="shared" si="104"/>
        <v>2.185260915402774</v>
      </c>
      <c r="G192" s="147">
        <f>G193</f>
        <v>0.51654195620363508</v>
      </c>
      <c r="H192" s="148">
        <f>H193</f>
        <v>0.58317937770637573</v>
      </c>
      <c r="I192" s="149">
        <f>I193</f>
        <v>1.0855395814927631</v>
      </c>
      <c r="J192" s="146">
        <f t="shared" si="100"/>
        <v>3.2335610478220289</v>
      </c>
      <c r="K192" s="147">
        <f t="shared" ref="K192:P192" si="107">K193</f>
        <v>0.99184787265586505</v>
      </c>
      <c r="L192" s="148">
        <f t="shared" si="107"/>
        <v>1.4730506526265725</v>
      </c>
      <c r="M192" s="148">
        <f t="shared" si="107"/>
        <v>0.76866252253959089</v>
      </c>
      <c r="N192" s="144">
        <f t="shared" si="107"/>
        <v>0</v>
      </c>
      <c r="O192" s="145">
        <f t="shared" si="107"/>
        <v>11.152363547689131</v>
      </c>
      <c r="P192" s="146">
        <f t="shared" si="107"/>
        <v>0.14861838212422712</v>
      </c>
      <c r="Q192" s="325"/>
      <c r="R192" s="326"/>
    </row>
    <row r="193" spans="2:18" s="1" customFormat="1" ht="15.75" thickBot="1" x14ac:dyDescent="0.3">
      <c r="B193" s="167" t="s">
        <v>503</v>
      </c>
      <c r="C193" s="168" t="s">
        <v>321</v>
      </c>
      <c r="D193" s="335">
        <v>17.065604</v>
      </c>
      <c r="E193" s="415">
        <f>IFERROR($D193*E$237/100, 0)</f>
        <v>0.3458001069618416</v>
      </c>
      <c r="F193" s="206">
        <f t="shared" si="104"/>
        <v>2.185260915402774</v>
      </c>
      <c r="G193" s="210">
        <f>IFERROR($D193*G$237/100, 0)</f>
        <v>0.51654195620363508</v>
      </c>
      <c r="H193" s="211">
        <f>IFERROR($D193*H$237/100, 0)</f>
        <v>0.58317937770637573</v>
      </c>
      <c r="I193" s="212">
        <f>IFERROR($D193*I$237/100, 0)</f>
        <v>1.0855395814927631</v>
      </c>
      <c r="J193" s="206">
        <f t="shared" si="100"/>
        <v>3.2335610478220289</v>
      </c>
      <c r="K193" s="210">
        <f t="shared" ref="K193:P193" si="108">IFERROR($D193*K$237/100, 0)</f>
        <v>0.99184787265586505</v>
      </c>
      <c r="L193" s="211">
        <f t="shared" si="108"/>
        <v>1.4730506526265725</v>
      </c>
      <c r="M193" s="211">
        <f t="shared" si="108"/>
        <v>0.76866252253959089</v>
      </c>
      <c r="N193" s="208">
        <f t="shared" si="108"/>
        <v>0</v>
      </c>
      <c r="O193" s="209">
        <f t="shared" si="108"/>
        <v>11.152363547689131</v>
      </c>
      <c r="P193" s="206">
        <f t="shared" si="108"/>
        <v>0.14861838212422712</v>
      </c>
      <c r="Q193" s="336"/>
      <c r="R193" s="337"/>
    </row>
    <row r="194" spans="2:18" s="4" customFormat="1" x14ac:dyDescent="0.25">
      <c r="B194" s="150" t="s">
        <v>175</v>
      </c>
      <c r="C194" s="204" t="s">
        <v>323</v>
      </c>
      <c r="D194" s="338">
        <f>SUM(D195:D199)</f>
        <v>5.8856791020000001</v>
      </c>
      <c r="E194" s="414">
        <f>SUM(E195:E199)</f>
        <v>0.11926143739270381</v>
      </c>
      <c r="F194" s="154">
        <f t="shared" si="104"/>
        <v>0.75366476933388915</v>
      </c>
      <c r="G194" s="155">
        <f>SUM(G195:G199)</f>
        <v>0.17814782277462515</v>
      </c>
      <c r="H194" s="156">
        <f>SUM(H195:H199)</f>
        <v>0.20113010216830182</v>
      </c>
      <c r="I194" s="157">
        <f>SUM(I195:I199)</f>
        <v>0.37438684439096215</v>
      </c>
      <c r="J194" s="154">
        <f t="shared" si="100"/>
        <v>1.1152082682926039</v>
      </c>
      <c r="K194" s="155">
        <f t="shared" ref="K194:P194" si="109">SUM(K195:K199)</f>
        <v>0.34207393400513586</v>
      </c>
      <c r="L194" s="156">
        <f t="shared" si="109"/>
        <v>0.50803378786661624</v>
      </c>
      <c r="M194" s="156">
        <f t="shared" si="109"/>
        <v>0.26510054642085185</v>
      </c>
      <c r="N194" s="152">
        <f t="shared" si="109"/>
        <v>0</v>
      </c>
      <c r="O194" s="153">
        <f t="shared" si="109"/>
        <v>3.846288304272178</v>
      </c>
      <c r="P194" s="154">
        <f t="shared" si="109"/>
        <v>5.1256322708625721E-2</v>
      </c>
      <c r="Q194" s="325"/>
      <c r="R194" s="326"/>
    </row>
    <row r="195" spans="2:18" s="1" customFormat="1" x14ac:dyDescent="0.25">
      <c r="B195" s="167" t="s">
        <v>504</v>
      </c>
      <c r="C195" s="168" t="s">
        <v>277</v>
      </c>
      <c r="D195" s="335">
        <v>3.8441000000000001</v>
      </c>
      <c r="E195" s="415">
        <f>IFERROR($D195*E$237/100, 0)</f>
        <v>7.7892947192025275E-2</v>
      </c>
      <c r="F195" s="206">
        <f t="shared" si="104"/>
        <v>0.49223933034540135</v>
      </c>
      <c r="G195" s="210">
        <f t="shared" ref="G195:I199" si="110">IFERROR($D195*G$237/100, 0)</f>
        <v>0.11635327608928424</v>
      </c>
      <c r="H195" s="211">
        <f t="shared" si="110"/>
        <v>0.13136363915634505</v>
      </c>
      <c r="I195" s="212">
        <f t="shared" si="110"/>
        <v>0.24452241509977207</v>
      </c>
      <c r="J195" s="206">
        <f t="shared" si="100"/>
        <v>0.72837340090234481</v>
      </c>
      <c r="K195" s="210">
        <f t="shared" ref="K195:P199" si="111">IFERROR($D195*K$237/100, 0)</f>
        <v>0.22341795856017818</v>
      </c>
      <c r="L195" s="211">
        <f t="shared" si="111"/>
        <v>0.33181093465908423</v>
      </c>
      <c r="M195" s="211">
        <f t="shared" si="111"/>
        <v>0.1731445076830824</v>
      </c>
      <c r="N195" s="208">
        <f t="shared" si="111"/>
        <v>0</v>
      </c>
      <c r="O195" s="209">
        <f t="shared" si="111"/>
        <v>2.5121173978765587</v>
      </c>
      <c r="P195" s="206">
        <f t="shared" si="111"/>
        <v>3.3476923683670473E-2</v>
      </c>
      <c r="Q195" s="336"/>
      <c r="R195" s="337"/>
    </row>
    <row r="196" spans="2:18" s="1" customFormat="1" x14ac:dyDescent="0.25">
      <c r="B196" s="167" t="s">
        <v>505</v>
      </c>
      <c r="C196" s="168" t="s">
        <v>281</v>
      </c>
      <c r="D196" s="335">
        <v>1.188879502</v>
      </c>
      <c r="E196" s="415">
        <f>IFERROR($D196*E$237/100, 0)</f>
        <v>2.4090249542667284E-2</v>
      </c>
      <c r="F196" s="206">
        <f t="shared" si="104"/>
        <v>0.15223673939956145</v>
      </c>
      <c r="G196" s="210">
        <f t="shared" si="110"/>
        <v>3.5985022484611939E-2</v>
      </c>
      <c r="H196" s="211">
        <f t="shared" si="110"/>
        <v>4.0627334851097326E-2</v>
      </c>
      <c r="I196" s="212">
        <f t="shared" si="110"/>
        <v>7.5624382063852205E-2</v>
      </c>
      <c r="J196" s="206">
        <f t="shared" si="100"/>
        <v>0.22526682608018159</v>
      </c>
      <c r="K196" s="210">
        <f t="shared" si="111"/>
        <v>6.9097326112973451E-2</v>
      </c>
      <c r="L196" s="211">
        <f t="shared" si="111"/>
        <v>0.10262043618939326</v>
      </c>
      <c r="M196" s="211">
        <f t="shared" si="111"/>
        <v>5.3549063777814876E-2</v>
      </c>
      <c r="N196" s="208">
        <f t="shared" si="111"/>
        <v>0</v>
      </c>
      <c r="O196" s="209">
        <f t="shared" si="111"/>
        <v>0.77693215081632072</v>
      </c>
      <c r="P196" s="206">
        <f t="shared" si="111"/>
        <v>1.0353536161268996E-2</v>
      </c>
      <c r="Q196" s="336"/>
      <c r="R196" s="337"/>
    </row>
    <row r="197" spans="2:18" s="1" customFormat="1" x14ac:dyDescent="0.25">
      <c r="B197" s="167" t="s">
        <v>506</v>
      </c>
      <c r="C197" s="250" t="s">
        <v>327</v>
      </c>
      <c r="D197" s="335">
        <v>0</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0.8526996</v>
      </c>
      <c r="E199" s="415">
        <f>IFERROR($D199*E$237/100, 0)</f>
        <v>1.7278240658011257E-2</v>
      </c>
      <c r="F199" s="206">
        <f t="shared" si="104"/>
        <v>0.1091886995889263</v>
      </c>
      <c r="G199" s="210">
        <f t="shared" si="110"/>
        <v>2.5809524200728969E-2</v>
      </c>
      <c r="H199" s="211">
        <f t="shared" si="110"/>
        <v>2.9139128160859441E-2</v>
      </c>
      <c r="I199" s="212">
        <f t="shared" si="110"/>
        <v>5.4240047227337891E-2</v>
      </c>
      <c r="J199" s="206">
        <f t="shared" si="100"/>
        <v>0.16156804131007754</v>
      </c>
      <c r="K199" s="210">
        <f t="shared" si="111"/>
        <v>4.9558649331984207E-2</v>
      </c>
      <c r="L199" s="211">
        <f t="shared" si="111"/>
        <v>7.3602417018138785E-2</v>
      </c>
      <c r="M199" s="211">
        <f t="shared" si="111"/>
        <v>3.840697495995455E-2</v>
      </c>
      <c r="N199" s="208">
        <f t="shared" si="111"/>
        <v>0</v>
      </c>
      <c r="O199" s="209">
        <f t="shared" si="111"/>
        <v>0.55723875557929869</v>
      </c>
      <c r="P199" s="206">
        <f t="shared" si="111"/>
        <v>7.4258628636862554E-3</v>
      </c>
      <c r="Q199" s="336"/>
      <c r="R199" s="337"/>
    </row>
    <row r="200" spans="2:18" s="4" customFormat="1" ht="15.75" thickBot="1" x14ac:dyDescent="0.3">
      <c r="B200" s="150" t="s">
        <v>177</v>
      </c>
      <c r="C200" s="239" t="s">
        <v>332</v>
      </c>
      <c r="D200" s="421">
        <v>33.825412753999998</v>
      </c>
      <c r="E200" s="414">
        <f>IFERROR($D200*E$238/100, 0)</f>
        <v>0.10621144069057287</v>
      </c>
      <c r="F200" s="154">
        <f t="shared" si="104"/>
        <v>5.7989652833266074</v>
      </c>
      <c r="G200" s="155">
        <f>IFERROR($D200*G$238/100, 0)</f>
        <v>0.76349875276875279</v>
      </c>
      <c r="H200" s="156">
        <f>IFERROR($D200*H$238/100, 0)</f>
        <v>1.142809435969218</v>
      </c>
      <c r="I200" s="157">
        <f>IFERROR($D200*I$238/100, 0)</f>
        <v>3.8926570945886363</v>
      </c>
      <c r="J200" s="154">
        <f t="shared" si="100"/>
        <v>5.4060413009204202</v>
      </c>
      <c r="K200" s="155">
        <f t="shared" ref="K200:P200" si="112">IFERROR($D200*K$238/100, 0)</f>
        <v>1.8455866638216087</v>
      </c>
      <c r="L200" s="156">
        <f t="shared" si="112"/>
        <v>2.7347715101422887</v>
      </c>
      <c r="M200" s="156">
        <f t="shared" si="112"/>
        <v>0.82568312695652257</v>
      </c>
      <c r="N200" s="152">
        <f t="shared" si="112"/>
        <v>0</v>
      </c>
      <c r="O200" s="153">
        <f t="shared" si="112"/>
        <v>22.230061261928796</v>
      </c>
      <c r="P200" s="154">
        <f t="shared" si="112"/>
        <v>0.28413346713359988</v>
      </c>
      <c r="Q200" s="325"/>
      <c r="R200" s="326"/>
    </row>
    <row r="201" spans="2:18" s="4" customFormat="1" x14ac:dyDescent="0.25">
      <c r="B201" s="150" t="s">
        <v>179</v>
      </c>
      <c r="C201" s="204" t="s">
        <v>334</v>
      </c>
      <c r="D201" s="338">
        <f>SUM(D202:D205)</f>
        <v>482.97340494400004</v>
      </c>
      <c r="E201" s="414">
        <f>SUM(E202:E205)</f>
        <v>9.7864836831652742</v>
      </c>
      <c r="F201" s="154">
        <f t="shared" si="104"/>
        <v>61.845036659887342</v>
      </c>
      <c r="G201" s="155">
        <f>SUM(G202:G205)</f>
        <v>14.61864621868081</v>
      </c>
      <c r="H201" s="156">
        <f>SUM(H202:H205)</f>
        <v>16.504550893362541</v>
      </c>
      <c r="I201" s="157">
        <f>SUM(I202:I205)</f>
        <v>30.721839547843988</v>
      </c>
      <c r="J201" s="154">
        <f t="shared" si="100"/>
        <v>91.512963113458724</v>
      </c>
      <c r="K201" s="155">
        <f t="shared" ref="K201:P201" si="113">SUM(K202:K205)</f>
        <v>28.070271889765287</v>
      </c>
      <c r="L201" s="156">
        <f t="shared" si="113"/>
        <v>41.688784607567193</v>
      </c>
      <c r="M201" s="156">
        <f t="shared" si="113"/>
        <v>21.75390661612624</v>
      </c>
      <c r="N201" s="152">
        <f t="shared" si="113"/>
        <v>0</v>
      </c>
      <c r="O201" s="153">
        <f t="shared" si="113"/>
        <v>315.62287486576901</v>
      </c>
      <c r="P201" s="154">
        <f t="shared" si="113"/>
        <v>4.2060466217197163</v>
      </c>
      <c r="Q201" s="325"/>
      <c r="R201" s="326"/>
    </row>
    <row r="202" spans="2:18" s="1" customFormat="1" x14ac:dyDescent="0.25">
      <c r="B202" s="259" t="s">
        <v>509</v>
      </c>
      <c r="C202" s="260" t="s">
        <v>336</v>
      </c>
      <c r="D202" s="335">
        <v>457.15149610200001</v>
      </c>
      <c r="E202" s="415">
        <f>IFERROR($D202*E$237/100, 0)</f>
        <v>9.2632546876065742</v>
      </c>
      <c r="F202" s="206">
        <f t="shared" si="104"/>
        <v>58.538525612665339</v>
      </c>
      <c r="G202" s="210">
        <f t="shared" ref="G202:I205" si="114">IFERROR($D202*G$237/100, 0)</f>
        <v>13.837068297022801</v>
      </c>
      <c r="H202" s="211">
        <f t="shared" si="114"/>
        <v>15.622144110123674</v>
      </c>
      <c r="I202" s="212">
        <f t="shared" si="114"/>
        <v>29.079313205518865</v>
      </c>
      <c r="J202" s="206">
        <f t="shared" si="100"/>
        <v>86.620272610860482</v>
      </c>
      <c r="K202" s="210">
        <f t="shared" ref="K202:P205" si="115">IFERROR($D202*K$237/100, 0)</f>
        <v>26.569510161504663</v>
      </c>
      <c r="L202" s="211">
        <f t="shared" si="115"/>
        <v>39.459916548061535</v>
      </c>
      <c r="M202" s="211">
        <f t="shared" si="115"/>
        <v>20.590845901294283</v>
      </c>
      <c r="N202" s="208">
        <f t="shared" si="115"/>
        <v>0</v>
      </c>
      <c r="O202" s="209">
        <f t="shared" si="115"/>
        <v>298.74827055048826</v>
      </c>
      <c r="P202" s="206">
        <f t="shared" si="115"/>
        <v>3.9811726403793948</v>
      </c>
      <c r="Q202" s="336"/>
      <c r="R202" s="337"/>
    </row>
    <row r="203" spans="2:18" s="1" customFormat="1" x14ac:dyDescent="0.25">
      <c r="B203" s="259" t="s">
        <v>510</v>
      </c>
      <c r="C203" s="260" t="s">
        <v>338</v>
      </c>
      <c r="D203" s="335">
        <v>8.7733058859999993</v>
      </c>
      <c r="E203" s="415">
        <f>IFERROR($D203*E$237/100, 0)</f>
        <v>0.17777338052539801</v>
      </c>
      <c r="F203" s="206">
        <f t="shared" si="104"/>
        <v>1.1234271257875725</v>
      </c>
      <c r="G203" s="210">
        <f t="shared" si="114"/>
        <v>0.2655505533075363</v>
      </c>
      <c r="H203" s="211">
        <f t="shared" si="114"/>
        <v>0.29980837871458654</v>
      </c>
      <c r="I203" s="212">
        <f t="shared" si="114"/>
        <v>0.55806819376544969</v>
      </c>
      <c r="J203" s="206">
        <f t="shared" si="100"/>
        <v>1.6623507831071977</v>
      </c>
      <c r="K203" s="210">
        <f t="shared" si="115"/>
        <v>0.50990195126924764</v>
      </c>
      <c r="L203" s="211">
        <f t="shared" si="115"/>
        <v>0.75728488491030543</v>
      </c>
      <c r="M203" s="211">
        <f t="shared" si="115"/>
        <v>0.39516394692764467</v>
      </c>
      <c r="N203" s="208">
        <f t="shared" si="115"/>
        <v>0</v>
      </c>
      <c r="O203" s="209">
        <f t="shared" si="115"/>
        <v>5.7333509412120938</v>
      </c>
      <c r="P203" s="206">
        <f t="shared" si="115"/>
        <v>7.6403655367737286E-2</v>
      </c>
      <c r="Q203" s="336"/>
      <c r="R203" s="337"/>
    </row>
    <row r="204" spans="2:18" s="1" customFormat="1" x14ac:dyDescent="0.25">
      <c r="B204" s="259" t="s">
        <v>511</v>
      </c>
      <c r="C204" s="260" t="s">
        <v>340</v>
      </c>
      <c r="D204" s="335">
        <v>0</v>
      </c>
      <c r="E204" s="415">
        <f>IFERROR($D204*E$237/100, 0)</f>
        <v>0</v>
      </c>
      <c r="F204" s="206">
        <f t="shared" si="104"/>
        <v>0</v>
      </c>
      <c r="G204" s="210">
        <f t="shared" si="114"/>
        <v>0</v>
      </c>
      <c r="H204" s="211">
        <f t="shared" si="114"/>
        <v>0</v>
      </c>
      <c r="I204" s="212">
        <f t="shared" si="114"/>
        <v>0</v>
      </c>
      <c r="J204" s="206">
        <f t="shared" si="100"/>
        <v>0</v>
      </c>
      <c r="K204" s="210">
        <f t="shared" si="115"/>
        <v>0</v>
      </c>
      <c r="L204" s="211">
        <f t="shared" si="115"/>
        <v>0</v>
      </c>
      <c r="M204" s="211">
        <f t="shared" si="115"/>
        <v>0</v>
      </c>
      <c r="N204" s="208">
        <f t="shared" si="115"/>
        <v>0</v>
      </c>
      <c r="O204" s="209">
        <f t="shared" si="115"/>
        <v>0</v>
      </c>
      <c r="P204" s="206">
        <f t="shared" si="115"/>
        <v>0</v>
      </c>
      <c r="Q204" s="336"/>
      <c r="R204" s="337"/>
    </row>
    <row r="205" spans="2:18" s="1" customFormat="1" ht="15.75" thickBot="1" x14ac:dyDescent="0.3">
      <c r="B205" s="259" t="s">
        <v>512</v>
      </c>
      <c r="C205" s="260" t="s">
        <v>342</v>
      </c>
      <c r="D205" s="335">
        <v>17.048602956</v>
      </c>
      <c r="E205" s="415">
        <f>IFERROR($D205*E$237/100, 0)</f>
        <v>0.34545561503330141</v>
      </c>
      <c r="F205" s="206">
        <f t="shared" si="104"/>
        <v>2.1830839214344242</v>
      </c>
      <c r="G205" s="210">
        <f t="shared" si="114"/>
        <v>0.51602736835047347</v>
      </c>
      <c r="H205" s="211">
        <f t="shared" si="114"/>
        <v>0.58259840452427925</v>
      </c>
      <c r="I205" s="212">
        <f t="shared" si="114"/>
        <v>1.0844581485596714</v>
      </c>
      <c r="J205" s="206">
        <f t="shared" si="100"/>
        <v>3.230339719491035</v>
      </c>
      <c r="K205" s="210">
        <f t="shared" si="115"/>
        <v>0.9908597769913734</v>
      </c>
      <c r="L205" s="211">
        <f t="shared" si="115"/>
        <v>1.4715831745953505</v>
      </c>
      <c r="M205" s="211">
        <f t="shared" si="115"/>
        <v>0.76789676790431127</v>
      </c>
      <c r="N205" s="208">
        <f t="shared" si="115"/>
        <v>0</v>
      </c>
      <c r="O205" s="209">
        <f t="shared" si="115"/>
        <v>11.141253374068656</v>
      </c>
      <c r="P205" s="206">
        <f t="shared" si="115"/>
        <v>0.14847032597258417</v>
      </c>
      <c r="Q205" s="336"/>
      <c r="R205" s="337"/>
    </row>
    <row r="206" spans="2:18" s="4" customFormat="1" x14ac:dyDescent="0.25">
      <c r="B206" s="150" t="s">
        <v>181</v>
      </c>
      <c r="C206" s="204" t="s">
        <v>344</v>
      </c>
      <c r="D206" s="338">
        <f>SUM(D207:D209)</f>
        <v>0.6146855</v>
      </c>
      <c r="E206" s="414">
        <f>SUM(E207:E209)</f>
        <v>1.2455364114149905E-2</v>
      </c>
      <c r="F206" s="154">
        <f t="shared" si="104"/>
        <v>7.8710850106144009E-2</v>
      </c>
      <c r="G206" s="155">
        <f>SUM(G207:G209)</f>
        <v>1.8605309874763852E-2</v>
      </c>
      <c r="H206" s="156">
        <f>SUM(H207:H209)</f>
        <v>2.1005521244670415E-2</v>
      </c>
      <c r="I206" s="157">
        <f>SUM(I207:I209)</f>
        <v>3.9100018986709742E-2</v>
      </c>
      <c r="J206" s="154">
        <f t="shared" si="100"/>
        <v>0.11646954244695983</v>
      </c>
      <c r="K206" s="155">
        <f t="shared" ref="K206:P206" si="116">SUM(K207:K209)</f>
        <v>3.5725340018871093E-2</v>
      </c>
      <c r="L206" s="156">
        <f t="shared" si="116"/>
        <v>5.3057769120570884E-2</v>
      </c>
      <c r="M206" s="156">
        <f t="shared" si="116"/>
        <v>2.7686433307517841E-2</v>
      </c>
      <c r="N206" s="152">
        <f t="shared" si="116"/>
        <v>0</v>
      </c>
      <c r="O206" s="153">
        <f t="shared" si="116"/>
        <v>0.40169666209839783</v>
      </c>
      <c r="P206" s="154">
        <f t="shared" si="116"/>
        <v>5.3530812343484356E-3</v>
      </c>
      <c r="Q206" s="325"/>
      <c r="R206" s="326"/>
    </row>
    <row r="207" spans="2:18" s="1" customFormat="1" x14ac:dyDescent="0.25">
      <c r="B207" s="259" t="s">
        <v>513</v>
      </c>
      <c r="C207" s="260" t="s">
        <v>350</v>
      </c>
      <c r="D207" s="335">
        <v>0</v>
      </c>
      <c r="E207" s="415">
        <f>IFERROR($D207*E$237/100, 0)</f>
        <v>0</v>
      </c>
      <c r="F207" s="206">
        <f t="shared" si="104"/>
        <v>0</v>
      </c>
      <c r="G207" s="210">
        <f t="shared" ref="G207:I209" si="117">IFERROR($D207*G$237/100, 0)</f>
        <v>0</v>
      </c>
      <c r="H207" s="211">
        <f t="shared" si="117"/>
        <v>0</v>
      </c>
      <c r="I207" s="212">
        <f t="shared" si="117"/>
        <v>0</v>
      </c>
      <c r="J207" s="206">
        <f t="shared" si="100"/>
        <v>0</v>
      </c>
      <c r="K207" s="210">
        <f t="shared" ref="K207:P209" si="118">IFERROR($D207*K$237/100, 0)</f>
        <v>0</v>
      </c>
      <c r="L207" s="211">
        <f t="shared" si="118"/>
        <v>0</v>
      </c>
      <c r="M207" s="211">
        <f t="shared" si="118"/>
        <v>0</v>
      </c>
      <c r="N207" s="208">
        <f t="shared" si="118"/>
        <v>0</v>
      </c>
      <c r="O207" s="209">
        <f t="shared" si="118"/>
        <v>0</v>
      </c>
      <c r="P207" s="206">
        <f t="shared" si="118"/>
        <v>0</v>
      </c>
      <c r="Q207" s="336"/>
      <c r="R207" s="337"/>
    </row>
    <row r="208" spans="2:18" s="1" customFormat="1" x14ac:dyDescent="0.25">
      <c r="B208" s="262" t="s">
        <v>514</v>
      </c>
      <c r="C208" s="260" t="s">
        <v>352</v>
      </c>
      <c r="D208" s="342">
        <v>0.19068549999999998</v>
      </c>
      <c r="E208" s="415">
        <f>IFERROR($D208*E$237/100, 0)</f>
        <v>3.8638577513032783E-3</v>
      </c>
      <c r="F208" s="206">
        <f t="shared" si="104"/>
        <v>2.4417393623105021E-2</v>
      </c>
      <c r="G208" s="210">
        <f t="shared" si="117"/>
        <v>5.7716715558188414E-3</v>
      </c>
      <c r="H208" s="211">
        <f t="shared" si="117"/>
        <v>6.5162563966460899E-3</v>
      </c>
      <c r="I208" s="212">
        <f t="shared" si="117"/>
        <v>1.2129465670640091E-2</v>
      </c>
      <c r="J208" s="206">
        <f t="shared" si="100"/>
        <v>3.6130757820494797E-2</v>
      </c>
      <c r="K208" s="210">
        <f t="shared" si="118"/>
        <v>1.1082585036036223E-2</v>
      </c>
      <c r="L208" s="211">
        <f t="shared" si="118"/>
        <v>1.6459388148314248E-2</v>
      </c>
      <c r="M208" s="211">
        <f t="shared" si="118"/>
        <v>8.5887846361443251E-3</v>
      </c>
      <c r="N208" s="208">
        <f t="shared" si="118"/>
        <v>0</v>
      </c>
      <c r="O208" s="209">
        <f t="shared" si="118"/>
        <v>0.12461287741546537</v>
      </c>
      <c r="P208" s="206">
        <f t="shared" si="118"/>
        <v>1.6606133896315248E-3</v>
      </c>
      <c r="Q208" s="336"/>
      <c r="R208" s="337"/>
    </row>
    <row r="209" spans="2:18" s="1" customFormat="1" ht="15.75" thickBot="1" x14ac:dyDescent="0.3">
      <c r="B209" s="262" t="s">
        <v>515</v>
      </c>
      <c r="C209" s="250" t="s">
        <v>354</v>
      </c>
      <c r="D209" s="335">
        <v>0.42399999999999999</v>
      </c>
      <c r="E209" s="415">
        <f>IFERROR($D209*E$237/100, 0)</f>
        <v>8.5915063628466265E-3</v>
      </c>
      <c r="F209" s="206">
        <f t="shared" si="104"/>
        <v>5.4293456483038988E-2</v>
      </c>
      <c r="G209" s="210">
        <f t="shared" si="117"/>
        <v>1.2833638318945011E-2</v>
      </c>
      <c r="H209" s="211">
        <f t="shared" si="117"/>
        <v>1.4489264848024324E-2</v>
      </c>
      <c r="I209" s="212">
        <f t="shared" si="117"/>
        <v>2.6970553316069651E-2</v>
      </c>
      <c r="J209" s="206">
        <f t="shared" si="100"/>
        <v>8.0338784626465015E-2</v>
      </c>
      <c r="K209" s="210">
        <f t="shared" si="118"/>
        <v>2.4642754982834872E-2</v>
      </c>
      <c r="L209" s="211">
        <f t="shared" si="118"/>
        <v>3.6598380972256636E-2</v>
      </c>
      <c r="M209" s="211">
        <f t="shared" si="118"/>
        <v>1.9097648671373514E-2</v>
      </c>
      <c r="N209" s="208">
        <f t="shared" si="118"/>
        <v>0</v>
      </c>
      <c r="O209" s="209">
        <f t="shared" si="118"/>
        <v>0.27708378468293249</v>
      </c>
      <c r="P209" s="206">
        <f t="shared" si="118"/>
        <v>3.6924678447169111E-3</v>
      </c>
      <c r="Q209" s="336"/>
      <c r="R209" s="337"/>
    </row>
    <row r="210" spans="2:18" s="4" customFormat="1" x14ac:dyDescent="0.25">
      <c r="B210" s="150" t="s">
        <v>183</v>
      </c>
      <c r="C210" s="204" t="s">
        <v>356</v>
      </c>
      <c r="D210" s="338">
        <f>SUM(D211:D212)</f>
        <v>1.1254300000000002</v>
      </c>
      <c r="E210" s="414">
        <f>SUM(E211:E212)</f>
        <v>2.2804573127213398E-2</v>
      </c>
      <c r="F210" s="154">
        <f t="shared" si="104"/>
        <v>0.1441119922870438</v>
      </c>
      <c r="G210" s="155">
        <f>SUM(G211:G212)</f>
        <v>3.4064532012477083E-2</v>
      </c>
      <c r="H210" s="156">
        <f>SUM(H211:H212)</f>
        <v>3.8459088061113249E-2</v>
      </c>
      <c r="I210" s="157">
        <f>SUM(I211:I212)</f>
        <v>7.1588372213453474E-2</v>
      </c>
      <c r="J210" s="154">
        <f t="shared" si="100"/>
        <v>0.21324452448623243</v>
      </c>
      <c r="K210" s="155">
        <f t="shared" ref="K210:P210" si="119">SUM(K211:K212)</f>
        <v>6.5409659764933625E-2</v>
      </c>
      <c r="L210" s="156">
        <f t="shared" si="119"/>
        <v>9.7143669569827326E-2</v>
      </c>
      <c r="M210" s="156">
        <f t="shared" si="119"/>
        <v>5.0691195151471462E-2</v>
      </c>
      <c r="N210" s="152">
        <f t="shared" si="119"/>
        <v>0</v>
      </c>
      <c r="O210" s="153">
        <f t="shared" si="119"/>
        <v>0.73546793348045469</v>
      </c>
      <c r="P210" s="154">
        <f t="shared" si="119"/>
        <v>9.8009766190560229E-3</v>
      </c>
      <c r="Q210" s="325"/>
      <c r="R210" s="326"/>
    </row>
    <row r="211" spans="2:18" s="1" customFormat="1" x14ac:dyDescent="0.25">
      <c r="B211" s="259" t="s">
        <v>516</v>
      </c>
      <c r="C211" s="260" t="s">
        <v>358</v>
      </c>
      <c r="D211" s="335">
        <v>1.1254300000000002</v>
      </c>
      <c r="E211" s="415">
        <f>IFERROR($D211*E$237/100, 0)</f>
        <v>2.2804573127213398E-2</v>
      </c>
      <c r="F211" s="206">
        <f t="shared" si="104"/>
        <v>0.1441119922870438</v>
      </c>
      <c r="G211" s="210">
        <f t="shared" ref="G211:I212" si="120">IFERROR($D211*G$237/100, 0)</f>
        <v>3.4064532012477083E-2</v>
      </c>
      <c r="H211" s="211">
        <f t="shared" si="120"/>
        <v>3.8459088061113249E-2</v>
      </c>
      <c r="I211" s="212">
        <f t="shared" si="120"/>
        <v>7.1588372213453474E-2</v>
      </c>
      <c r="J211" s="206">
        <f t="shared" si="100"/>
        <v>0.21324452448623243</v>
      </c>
      <c r="K211" s="210">
        <f t="shared" ref="K211:P212" si="121">IFERROR($D211*K$237/100, 0)</f>
        <v>6.5409659764933625E-2</v>
      </c>
      <c r="L211" s="211">
        <f t="shared" si="121"/>
        <v>9.7143669569827326E-2</v>
      </c>
      <c r="M211" s="211">
        <f t="shared" si="121"/>
        <v>5.0691195151471462E-2</v>
      </c>
      <c r="N211" s="208">
        <f t="shared" si="121"/>
        <v>0</v>
      </c>
      <c r="O211" s="209">
        <f t="shared" si="121"/>
        <v>0.73546793348045469</v>
      </c>
      <c r="P211" s="206">
        <f t="shared" si="121"/>
        <v>9.8009766190560229E-3</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105.68987606399998</v>
      </c>
      <c r="E213" s="414">
        <f>SUM(E214:E228)</f>
        <v>2.1415925535196405</v>
      </c>
      <c r="F213" s="154">
        <f t="shared" si="104"/>
        <v>13.533652563156998</v>
      </c>
      <c r="G213" s="155">
        <f>SUM(G214:G228)</f>
        <v>3.1990227438195742</v>
      </c>
      <c r="H213" s="156">
        <f>SUM(H214:H228)</f>
        <v>3.6117184104862323</v>
      </c>
      <c r="I213" s="157">
        <f>SUM(I214:I228)</f>
        <v>6.7229114088511919</v>
      </c>
      <c r="J213" s="154">
        <f t="shared" si="100"/>
        <v>20.025934411093104</v>
      </c>
      <c r="K213" s="155">
        <f t="shared" ref="K213:P213" si="122">SUM(K214:K228)</f>
        <v>6.1426644339889993</v>
      </c>
      <c r="L213" s="156">
        <f t="shared" si="122"/>
        <v>9.1228262950491956</v>
      </c>
      <c r="M213" s="156">
        <f t="shared" si="122"/>
        <v>4.7604436820549081</v>
      </c>
      <c r="N213" s="152">
        <f t="shared" si="122"/>
        <v>0</v>
      </c>
      <c r="O213" s="153">
        <f t="shared" si="122"/>
        <v>69.068280336045291</v>
      </c>
      <c r="P213" s="154">
        <f t="shared" si="122"/>
        <v>0.9204162001849896</v>
      </c>
      <c r="Q213" s="325"/>
      <c r="R213" s="326"/>
    </row>
    <row r="214" spans="2:18" s="1" customFormat="1" x14ac:dyDescent="0.25">
      <c r="B214" s="259" t="s">
        <v>519</v>
      </c>
      <c r="C214" s="260" t="s">
        <v>364</v>
      </c>
      <c r="D214" s="335">
        <v>5.3905984</v>
      </c>
      <c r="E214" s="415">
        <f t="shared" ref="E214:E229" si="123">IFERROR($D214*E$237/100, 0)</f>
        <v>0.10922962371026142</v>
      </c>
      <c r="F214" s="206">
        <f t="shared" si="104"/>
        <v>0.69026938596212162</v>
      </c>
      <c r="G214" s="210">
        <f t="shared" ref="G214:I229" si="124">IFERROR($D214*G$237/100, 0)</f>
        <v>0.1631627127082162</v>
      </c>
      <c r="H214" s="211">
        <f t="shared" si="124"/>
        <v>0.18421181110126456</v>
      </c>
      <c r="I214" s="212">
        <f t="shared" si="124"/>
        <v>0.34289486215264092</v>
      </c>
      <c r="J214" s="206">
        <f t="shared" si="100"/>
        <v>1.0214012355315258</v>
      </c>
      <c r="K214" s="210">
        <f t="shared" ref="K214:P223" si="125">IFERROR($D214*K$237/100, 0)</f>
        <v>0.31329998958033423</v>
      </c>
      <c r="L214" s="211">
        <f t="shared" si="125"/>
        <v>0.46529993847084211</v>
      </c>
      <c r="M214" s="211">
        <f t="shared" si="125"/>
        <v>0.24280130748034953</v>
      </c>
      <c r="N214" s="208">
        <f t="shared" si="125"/>
        <v>0</v>
      </c>
      <c r="O214" s="209">
        <f t="shared" si="125"/>
        <v>3.52275331692868</v>
      </c>
      <c r="P214" s="206">
        <f t="shared" si="125"/>
        <v>4.6944837867411389E-2</v>
      </c>
      <c r="Q214" s="336"/>
      <c r="R214" s="337"/>
    </row>
    <row r="215" spans="2:18" s="1" customFormat="1" x14ac:dyDescent="0.25">
      <c r="B215" s="259" t="s">
        <v>520</v>
      </c>
      <c r="C215" s="260" t="s">
        <v>366</v>
      </c>
      <c r="D215" s="335">
        <v>-0.33502559999999998</v>
      </c>
      <c r="E215" s="415">
        <f t="shared" si="123"/>
        <v>-6.7886192785766705E-3</v>
      </c>
      <c r="F215" s="206">
        <f t="shared" si="104"/>
        <v>-4.2900230741283074E-2</v>
      </c>
      <c r="G215" s="210">
        <f t="shared" si="124"/>
        <v>-1.0140559853744206E-2</v>
      </c>
      <c r="H215" s="211">
        <f t="shared" si="124"/>
        <v>-1.1448760965255324E-2</v>
      </c>
      <c r="I215" s="212">
        <f t="shared" si="124"/>
        <v>-2.1310909922283544E-2</v>
      </c>
      <c r="J215" s="206">
        <f t="shared" si="100"/>
        <v>-6.3480069629132593E-2</v>
      </c>
      <c r="K215" s="210">
        <f t="shared" si="125"/>
        <v>-1.9471589089097269E-2</v>
      </c>
      <c r="L215" s="211">
        <f t="shared" si="125"/>
        <v>-2.8918383359101088E-2</v>
      </c>
      <c r="M215" s="211">
        <f t="shared" si="125"/>
        <v>-1.5090097180934231E-2</v>
      </c>
      <c r="N215" s="208">
        <f t="shared" si="125"/>
        <v>0</v>
      </c>
      <c r="O215" s="209">
        <f t="shared" si="125"/>
        <v>-0.21893905946620346</v>
      </c>
      <c r="P215" s="206">
        <f t="shared" si="125"/>
        <v>-2.9176208848042218E-3</v>
      </c>
      <c r="Q215" s="336"/>
      <c r="R215" s="337"/>
    </row>
    <row r="216" spans="2:18" s="1" customFormat="1" x14ac:dyDescent="0.25">
      <c r="B216" s="259" t="s">
        <v>521</v>
      </c>
      <c r="C216" s="260" t="s">
        <v>368</v>
      </c>
      <c r="D216" s="335">
        <v>65.665019999999998</v>
      </c>
      <c r="E216" s="415">
        <f t="shared" si="123"/>
        <v>1.3305694272321957</v>
      </c>
      <c r="F216" s="206">
        <f t="shared" si="104"/>
        <v>8.4084455326129355</v>
      </c>
      <c r="G216" s="210">
        <f t="shared" si="124"/>
        <v>1.9875498039771002</v>
      </c>
      <c r="H216" s="211">
        <f t="shared" si="124"/>
        <v>2.2439572312047504</v>
      </c>
      <c r="I216" s="212">
        <f t="shared" si="124"/>
        <v>4.1769384974310846</v>
      </c>
      <c r="J216" s="206">
        <f t="shared" si="100"/>
        <v>12.442094102057826</v>
      </c>
      <c r="K216" s="210">
        <f t="shared" si="125"/>
        <v>3.8164316009503576</v>
      </c>
      <c r="L216" s="211">
        <f t="shared" si="125"/>
        <v>5.6680033455444603</v>
      </c>
      <c r="M216" s="211">
        <f t="shared" si="125"/>
        <v>2.9576591555630078</v>
      </c>
      <c r="N216" s="208">
        <f t="shared" si="125"/>
        <v>0</v>
      </c>
      <c r="O216" s="209">
        <f t="shared" si="125"/>
        <v>42.912057223774667</v>
      </c>
      <c r="P216" s="206">
        <f t="shared" si="125"/>
        <v>0.57185371432238885</v>
      </c>
      <c r="Q216" s="336"/>
      <c r="R216" s="337"/>
    </row>
    <row r="217" spans="2:18" s="1" customFormat="1" x14ac:dyDescent="0.25">
      <c r="B217" s="259" t="s">
        <v>522</v>
      </c>
      <c r="C217" s="260" t="s">
        <v>370</v>
      </c>
      <c r="D217" s="335">
        <v>10.0631036</v>
      </c>
      <c r="E217" s="415">
        <f t="shared" si="123"/>
        <v>0.20390853445609619</v>
      </c>
      <c r="F217" s="206">
        <f t="shared" si="104"/>
        <v>1.2885865032804551</v>
      </c>
      <c r="G217" s="210">
        <f t="shared" si="124"/>
        <v>0.30459016973696579</v>
      </c>
      <c r="H217" s="211">
        <f t="shared" si="124"/>
        <v>0.34388437088091278</v>
      </c>
      <c r="I217" s="212">
        <f t="shared" si="124"/>
        <v>0.64011196266257653</v>
      </c>
      <c r="J217" s="206">
        <f t="shared" si="100"/>
        <v>1.9067394169674643</v>
      </c>
      <c r="K217" s="210">
        <f t="shared" si="125"/>
        <v>0.58486461410774426</v>
      </c>
      <c r="L217" s="211">
        <f t="shared" si="125"/>
        <v>0.86861627197190383</v>
      </c>
      <c r="M217" s="211">
        <f t="shared" si="125"/>
        <v>0.45325853088781615</v>
      </c>
      <c r="N217" s="208">
        <f t="shared" si="125"/>
        <v>0</v>
      </c>
      <c r="O217" s="209">
        <f t="shared" si="125"/>
        <v>6.5762330923217993</v>
      </c>
      <c r="P217" s="206">
        <f t="shared" si="125"/>
        <v>8.7636052974186307E-2</v>
      </c>
      <c r="Q217" s="336"/>
      <c r="R217" s="337"/>
    </row>
    <row r="218" spans="2:18" s="1" customFormat="1" x14ac:dyDescent="0.25">
      <c r="B218" s="259" t="s">
        <v>523</v>
      </c>
      <c r="C218" s="260" t="s">
        <v>372</v>
      </c>
      <c r="D218" s="335">
        <v>0.85283000000000009</v>
      </c>
      <c r="E218" s="415">
        <f t="shared" si="123"/>
        <v>1.7280882951477568E-2</v>
      </c>
      <c r="F218" s="206">
        <f t="shared" si="104"/>
        <v>0.10920539738780694</v>
      </c>
      <c r="G218" s="210">
        <f t="shared" si="124"/>
        <v>2.5813471149872345E-2</v>
      </c>
      <c r="H218" s="211">
        <f t="shared" si="124"/>
        <v>2.9143584293256097E-2</v>
      </c>
      <c r="I218" s="212">
        <f t="shared" si="124"/>
        <v>5.4248341944678494E-2</v>
      </c>
      <c r="J218" s="206">
        <f t="shared" si="100"/>
        <v>0.16159274927591549</v>
      </c>
      <c r="K218" s="210">
        <f t="shared" si="125"/>
        <v>4.9566228141535537E-2</v>
      </c>
      <c r="L218" s="211">
        <f t="shared" si="125"/>
        <v>7.3613672746626488E-2</v>
      </c>
      <c r="M218" s="211">
        <f t="shared" si="125"/>
        <v>3.8412848387753482E-2</v>
      </c>
      <c r="N218" s="208">
        <f t="shared" si="125"/>
        <v>0</v>
      </c>
      <c r="O218" s="209">
        <f t="shared" si="125"/>
        <v>0.5573239719130787</v>
      </c>
      <c r="P218" s="206">
        <f t="shared" si="125"/>
        <v>7.4269984717215184E-3</v>
      </c>
      <c r="Q218" s="336"/>
      <c r="R218" s="337"/>
    </row>
    <row r="219" spans="2:18" s="1" customFormat="1" x14ac:dyDescent="0.25">
      <c r="B219" s="259" t="s">
        <v>524</v>
      </c>
      <c r="C219" s="260" t="s">
        <v>374</v>
      </c>
      <c r="D219" s="335">
        <v>2.7611434699999999</v>
      </c>
      <c r="E219" s="415">
        <f t="shared" si="123"/>
        <v>5.5949013422729746E-2</v>
      </c>
      <c r="F219" s="206">
        <f t="shared" si="104"/>
        <v>0.35356609158460439</v>
      </c>
      <c r="G219" s="210">
        <f t="shared" si="124"/>
        <v>8.3574331699756588E-2</v>
      </c>
      <c r="H219" s="211">
        <f t="shared" si="124"/>
        <v>9.4355988255242704E-2</v>
      </c>
      <c r="I219" s="212">
        <f t="shared" si="124"/>
        <v>0.17563577162960509</v>
      </c>
      <c r="J219" s="206">
        <f t="shared" si="100"/>
        <v>0.52317667584693472</v>
      </c>
      <c r="K219" s="210">
        <f t="shared" si="125"/>
        <v>0.16047684434826526</v>
      </c>
      <c r="L219" s="211">
        <f t="shared" si="125"/>
        <v>0.23833344489178931</v>
      </c>
      <c r="M219" s="211">
        <f t="shared" si="125"/>
        <v>0.1243663866068801</v>
      </c>
      <c r="N219" s="208">
        <f t="shared" si="125"/>
        <v>0</v>
      </c>
      <c r="O219" s="209">
        <f t="shared" si="125"/>
        <v>1.8044058554720874</v>
      </c>
      <c r="P219" s="206">
        <f t="shared" si="125"/>
        <v>2.4045833673644039E-2</v>
      </c>
      <c r="Q219" s="336"/>
      <c r="R219" s="337"/>
    </row>
    <row r="220" spans="2:18" s="1" customFormat="1" x14ac:dyDescent="0.25">
      <c r="B220" s="259" t="s">
        <v>525</v>
      </c>
      <c r="C220" s="260" t="s">
        <v>376</v>
      </c>
      <c r="D220" s="335">
        <v>1.5912000000000003E-2</v>
      </c>
      <c r="E220" s="415">
        <f t="shared" si="123"/>
        <v>3.2242464444720646E-4</v>
      </c>
      <c r="F220" s="206">
        <f t="shared" si="104"/>
        <v>2.037541225372916E-3</v>
      </c>
      <c r="G220" s="210">
        <f t="shared" si="124"/>
        <v>4.8162465313927606E-4</v>
      </c>
      <c r="H220" s="211">
        <f t="shared" si="124"/>
        <v>5.4375750533434692E-4</v>
      </c>
      <c r="I220" s="212">
        <f t="shared" si="124"/>
        <v>1.0121590668992933E-3</v>
      </c>
      <c r="J220" s="206">
        <f t="shared" si="100"/>
        <v>3.0149781626799808E-3</v>
      </c>
      <c r="K220" s="210">
        <f t="shared" si="125"/>
        <v>9.2480074831808635E-4</v>
      </c>
      <c r="L220" s="211">
        <f t="shared" si="125"/>
        <v>1.373475089694688E-3</v>
      </c>
      <c r="M220" s="211">
        <f t="shared" si="125"/>
        <v>7.1670232466720626E-4</v>
      </c>
      <c r="N220" s="208">
        <f t="shared" si="125"/>
        <v>0</v>
      </c>
      <c r="O220" s="209">
        <f t="shared" si="125"/>
        <v>1.039848391951609E-2</v>
      </c>
      <c r="P220" s="206">
        <f t="shared" si="125"/>
        <v>1.3857204798381015E-4</v>
      </c>
      <c r="Q220" s="336"/>
      <c r="R220" s="337"/>
    </row>
    <row r="221" spans="2:18" s="1" customFormat="1" x14ac:dyDescent="0.25">
      <c r="B221" s="259" t="s">
        <v>526</v>
      </c>
      <c r="C221" s="260" t="s">
        <v>378</v>
      </c>
      <c r="D221" s="335">
        <v>2.0444800000000001</v>
      </c>
      <c r="E221" s="415">
        <f t="shared" si="123"/>
        <v>4.1427271058284608E-2</v>
      </c>
      <c r="F221" s="206">
        <f t="shared" si="104"/>
        <v>0.26179690073217821</v>
      </c>
      <c r="G221" s="210">
        <f t="shared" si="124"/>
        <v>6.1882351109237489E-2</v>
      </c>
      <c r="H221" s="211">
        <f t="shared" si="124"/>
        <v>6.9865594803039555E-2</v>
      </c>
      <c r="I221" s="212">
        <f t="shared" si="124"/>
        <v>0.13004895481990114</v>
      </c>
      <c r="J221" s="206">
        <f t="shared" si="100"/>
        <v>0.38738452451206423</v>
      </c>
      <c r="K221" s="210">
        <f t="shared" si="125"/>
        <v>0.11882457478138266</v>
      </c>
      <c r="L221" s="211">
        <f t="shared" si="125"/>
        <v>0.17647324983528126</v>
      </c>
      <c r="M221" s="211">
        <f t="shared" si="125"/>
        <v>9.2086699895400304E-2</v>
      </c>
      <c r="N221" s="208">
        <f t="shared" si="125"/>
        <v>0</v>
      </c>
      <c r="O221" s="209">
        <f t="shared" si="125"/>
        <v>1.3360666417654761</v>
      </c>
      <c r="P221" s="206">
        <f t="shared" si="125"/>
        <v>1.7804661931997243E-2</v>
      </c>
      <c r="Q221" s="336"/>
      <c r="R221" s="337"/>
    </row>
    <row r="222" spans="2:18" s="1" customFormat="1" x14ac:dyDescent="0.25">
      <c r="B222" s="259" t="s">
        <v>527</v>
      </c>
      <c r="C222" s="260" t="s">
        <v>380</v>
      </c>
      <c r="D222" s="335">
        <v>2.86E-2</v>
      </c>
      <c r="E222" s="415">
        <f t="shared" si="123"/>
        <v>5.7952141975805074E-4</v>
      </c>
      <c r="F222" s="206">
        <f t="shared" si="104"/>
        <v>3.662247300506875E-3</v>
      </c>
      <c r="G222" s="210">
        <f t="shared" si="124"/>
        <v>8.6566522623072475E-4</v>
      </c>
      <c r="H222" s="211">
        <f t="shared" si="124"/>
        <v>9.7734192135258413E-4</v>
      </c>
      <c r="I222" s="212">
        <f t="shared" si="124"/>
        <v>1.8192401529235661E-3</v>
      </c>
      <c r="J222" s="206">
        <f t="shared" si="100"/>
        <v>5.4190783969738201E-3</v>
      </c>
      <c r="K222" s="210">
        <f t="shared" si="125"/>
        <v>1.6622235672383899E-3</v>
      </c>
      <c r="L222" s="211">
        <f t="shared" si="125"/>
        <v>2.4686643769022167E-3</v>
      </c>
      <c r="M222" s="211">
        <f t="shared" si="125"/>
        <v>1.2881904528332137E-3</v>
      </c>
      <c r="N222" s="208">
        <f t="shared" si="125"/>
        <v>0</v>
      </c>
      <c r="O222" s="209">
        <f t="shared" si="125"/>
        <v>1.869008547625441E-2</v>
      </c>
      <c r="P222" s="206">
        <f t="shared" si="125"/>
        <v>2.4906740650684826E-4</v>
      </c>
      <c r="Q222" s="336"/>
      <c r="R222" s="337"/>
    </row>
    <row r="223" spans="2:18" s="1" customFormat="1" x14ac:dyDescent="0.25">
      <c r="B223" s="259" t="s">
        <v>528</v>
      </c>
      <c r="C223" s="260" t="s">
        <v>382</v>
      </c>
      <c r="D223" s="335">
        <v>1.4875999999999998</v>
      </c>
      <c r="E223" s="415">
        <f t="shared" si="123"/>
        <v>3.0143219022100567E-2</v>
      </c>
      <c r="F223" s="206">
        <f t="shared" si="104"/>
        <v>0.19048807986832261</v>
      </c>
      <c r="G223" s="210">
        <f t="shared" si="124"/>
        <v>4.502669896995895E-2</v>
      </c>
      <c r="H223" s="211">
        <f t="shared" si="124"/>
        <v>5.0835449028115522E-2</v>
      </c>
      <c r="I223" s="212">
        <f t="shared" si="124"/>
        <v>9.4625931870248134E-2</v>
      </c>
      <c r="J223" s="206">
        <f t="shared" si="100"/>
        <v>0.28186786794888996</v>
      </c>
      <c r="K223" s="210">
        <f t="shared" si="125"/>
        <v>8.6458873378455536E-2</v>
      </c>
      <c r="L223" s="211">
        <f t="shared" si="125"/>
        <v>0.12840507437341736</v>
      </c>
      <c r="M223" s="211">
        <f t="shared" si="125"/>
        <v>6.7003920197017064E-2</v>
      </c>
      <c r="N223" s="208">
        <f t="shared" si="125"/>
        <v>0</v>
      </c>
      <c r="O223" s="209">
        <f t="shared" si="125"/>
        <v>0.97214584456209974</v>
      </c>
      <c r="P223" s="206">
        <f t="shared" si="125"/>
        <v>1.2954988598586974E-2</v>
      </c>
      <c r="Q223" s="336"/>
      <c r="R223" s="337"/>
    </row>
    <row r="224" spans="2:18" s="1" customFormat="1" x14ac:dyDescent="0.25">
      <c r="B224" s="259" t="s">
        <v>529</v>
      </c>
      <c r="C224" s="260" t="s">
        <v>384</v>
      </c>
      <c r="D224" s="335">
        <v>0</v>
      </c>
      <c r="E224" s="415">
        <f t="shared" si="123"/>
        <v>0</v>
      </c>
      <c r="F224" s="206">
        <f t="shared" si="104"/>
        <v>0</v>
      </c>
      <c r="G224" s="210">
        <f t="shared" si="124"/>
        <v>0</v>
      </c>
      <c r="H224" s="211">
        <f t="shared" si="124"/>
        <v>0</v>
      </c>
      <c r="I224" s="212">
        <f t="shared" si="124"/>
        <v>0</v>
      </c>
      <c r="J224" s="206">
        <f t="shared" si="100"/>
        <v>0</v>
      </c>
      <c r="K224" s="210">
        <f t="shared" ref="K224:P229" si="126">IFERROR($D224*K$237/100, 0)</f>
        <v>0</v>
      </c>
      <c r="L224" s="211">
        <f t="shared" si="126"/>
        <v>0</v>
      </c>
      <c r="M224" s="211">
        <f t="shared" si="126"/>
        <v>0</v>
      </c>
      <c r="N224" s="208">
        <f t="shared" si="126"/>
        <v>0</v>
      </c>
      <c r="O224" s="209">
        <f t="shared" si="126"/>
        <v>0</v>
      </c>
      <c r="P224" s="206">
        <f t="shared" si="126"/>
        <v>0</v>
      </c>
      <c r="Q224" s="336"/>
      <c r="R224" s="337"/>
    </row>
    <row r="225" spans="2:18" s="1" customFormat="1" x14ac:dyDescent="0.25">
      <c r="B225" s="259" t="s">
        <v>530</v>
      </c>
      <c r="C225" s="260" t="s">
        <v>386</v>
      </c>
      <c r="D225" s="335">
        <v>2.5393598260000001</v>
      </c>
      <c r="E225" s="415">
        <f t="shared" si="123"/>
        <v>5.1455014393009674E-2</v>
      </c>
      <c r="F225" s="206">
        <f t="shared" si="104"/>
        <v>0.32516656181063319</v>
      </c>
      <c r="G225" s="210">
        <f t="shared" si="124"/>
        <v>7.6861381057884759E-2</v>
      </c>
      <c r="H225" s="211">
        <f t="shared" si="124"/>
        <v>8.6777021375818317E-2</v>
      </c>
      <c r="I225" s="212">
        <f t="shared" si="124"/>
        <v>0.1615281593769301</v>
      </c>
      <c r="J225" s="206">
        <f t="shared" si="100"/>
        <v>0.48115349563705589</v>
      </c>
      <c r="K225" s="210">
        <f t="shared" si="126"/>
        <v>0.14758684435229294</v>
      </c>
      <c r="L225" s="211">
        <f t="shared" si="126"/>
        <v>0.2191897602301682</v>
      </c>
      <c r="M225" s="211">
        <f t="shared" si="126"/>
        <v>0.11437689105459478</v>
      </c>
      <c r="N225" s="208">
        <f t="shared" si="126"/>
        <v>0</v>
      </c>
      <c r="O225" s="209">
        <f t="shared" si="126"/>
        <v>1.6594703567449836</v>
      </c>
      <c r="P225" s="206">
        <f t="shared" si="126"/>
        <v>2.2114397414318233E-2</v>
      </c>
      <c r="Q225" s="336"/>
      <c r="R225" s="337"/>
    </row>
    <row r="226" spans="2:18" s="1" customFormat="1" x14ac:dyDescent="0.25">
      <c r="B226" s="259" t="s">
        <v>531</v>
      </c>
      <c r="C226" s="260" t="s">
        <v>388</v>
      </c>
      <c r="D226" s="335">
        <v>0.37611256800000004</v>
      </c>
      <c r="E226" s="415">
        <f t="shared" si="123"/>
        <v>7.6211639649023223E-3</v>
      </c>
      <c r="F226" s="206">
        <f t="shared" si="104"/>
        <v>4.8161441847717083E-2</v>
      </c>
      <c r="G226" s="210">
        <f t="shared" si="124"/>
        <v>1.1384180813494366E-2</v>
      </c>
      <c r="H226" s="211">
        <f t="shared" si="124"/>
        <v>1.2852817477411696E-2</v>
      </c>
      <c r="I226" s="212">
        <f t="shared" si="124"/>
        <v>2.3924443556811021E-2</v>
      </c>
      <c r="J226" s="206">
        <f t="shared" si="100"/>
        <v>7.1265157065704438E-2</v>
      </c>
      <c r="K226" s="210">
        <f t="shared" si="126"/>
        <v>2.1859551554690614E-2</v>
      </c>
      <c r="L226" s="211">
        <f t="shared" si="126"/>
        <v>3.2464884556881561E-2</v>
      </c>
      <c r="M226" s="211">
        <f t="shared" si="126"/>
        <v>1.6940720954132269E-2</v>
      </c>
      <c r="N226" s="208">
        <f t="shared" si="126"/>
        <v>0</v>
      </c>
      <c r="O226" s="209">
        <f t="shared" si="126"/>
        <v>0.24578937218928495</v>
      </c>
      <c r="P226" s="206">
        <f t="shared" si="126"/>
        <v>3.2754329323912805E-3</v>
      </c>
      <c r="Q226" s="336"/>
      <c r="R226" s="337"/>
    </row>
    <row r="227" spans="2:18" s="1" customFormat="1" x14ac:dyDescent="0.25">
      <c r="B227" s="262" t="s">
        <v>532</v>
      </c>
      <c r="C227" s="250" t="s">
        <v>533</v>
      </c>
      <c r="D227" s="335">
        <v>0</v>
      </c>
      <c r="E227" s="415">
        <f t="shared" si="123"/>
        <v>0</v>
      </c>
      <c r="F227" s="206">
        <f t="shared" si="104"/>
        <v>0</v>
      </c>
      <c r="G227" s="210">
        <f t="shared" si="124"/>
        <v>0</v>
      </c>
      <c r="H227" s="211">
        <f t="shared" si="124"/>
        <v>0</v>
      </c>
      <c r="I227" s="212">
        <f t="shared" si="124"/>
        <v>0</v>
      </c>
      <c r="J227" s="206">
        <f t="shared" si="100"/>
        <v>0</v>
      </c>
      <c r="K227" s="210">
        <f t="shared" si="126"/>
        <v>0</v>
      </c>
      <c r="L227" s="211">
        <f t="shared" si="126"/>
        <v>0</v>
      </c>
      <c r="M227" s="211">
        <f t="shared" si="126"/>
        <v>0</v>
      </c>
      <c r="N227" s="208">
        <f t="shared" si="126"/>
        <v>0</v>
      </c>
      <c r="O227" s="209">
        <f t="shared" si="126"/>
        <v>0</v>
      </c>
      <c r="P227" s="206">
        <f t="shared" si="126"/>
        <v>0</v>
      </c>
      <c r="Q227" s="336"/>
      <c r="R227" s="337"/>
    </row>
    <row r="228" spans="2:18" s="1" customFormat="1" ht="15.75" thickBot="1" x14ac:dyDescent="0.3">
      <c r="B228" s="282" t="s">
        <v>534</v>
      </c>
      <c r="C228" s="283" t="s">
        <v>390</v>
      </c>
      <c r="D228" s="335">
        <v>14.800141799999999</v>
      </c>
      <c r="E228" s="415">
        <f t="shared" si="123"/>
        <v>0.29989507652295355</v>
      </c>
      <c r="F228" s="206">
        <f t="shared" si="104"/>
        <v>1.895167110285628</v>
      </c>
      <c r="G228" s="210">
        <f t="shared" si="124"/>
        <v>0.44797091257146171</v>
      </c>
      <c r="H228" s="211">
        <f t="shared" si="124"/>
        <v>0.50576220360498925</v>
      </c>
      <c r="I228" s="212">
        <f t="shared" si="124"/>
        <v>0.94143399410917694</v>
      </c>
      <c r="J228" s="206">
        <f t="shared" si="100"/>
        <v>2.8043051993192041</v>
      </c>
      <c r="K228" s="210">
        <f t="shared" si="126"/>
        <v>0.86017987756748271</v>
      </c>
      <c r="L228" s="211">
        <f t="shared" si="126"/>
        <v>1.2775028963203303</v>
      </c>
      <c r="M228" s="211">
        <f t="shared" si="126"/>
        <v>0.66662242543139061</v>
      </c>
      <c r="N228" s="208">
        <f t="shared" si="126"/>
        <v>0</v>
      </c>
      <c r="O228" s="209">
        <f t="shared" si="126"/>
        <v>9.6718851504435577</v>
      </c>
      <c r="P228" s="206">
        <f t="shared" si="126"/>
        <v>0.12888926342865722</v>
      </c>
      <c r="Q228" s="336"/>
      <c r="R228" s="337"/>
    </row>
    <row r="229" spans="2:18" s="4" customFormat="1" ht="15.75" thickBot="1" x14ac:dyDescent="0.3">
      <c r="B229" s="150" t="s">
        <v>187</v>
      </c>
      <c r="C229" s="204" t="s">
        <v>392</v>
      </c>
      <c r="D229" s="421"/>
      <c r="E229" s="414">
        <f t="shared" si="123"/>
        <v>0</v>
      </c>
      <c r="F229" s="154">
        <f t="shared" si="104"/>
        <v>0</v>
      </c>
      <c r="G229" s="155">
        <f t="shared" si="124"/>
        <v>0</v>
      </c>
      <c r="H229" s="156">
        <f t="shared" si="124"/>
        <v>0</v>
      </c>
      <c r="I229" s="157">
        <f t="shared" si="124"/>
        <v>0</v>
      </c>
      <c r="J229" s="154">
        <f t="shared" si="100"/>
        <v>0</v>
      </c>
      <c r="K229" s="155">
        <f t="shared" si="126"/>
        <v>0</v>
      </c>
      <c r="L229" s="156">
        <f t="shared" si="126"/>
        <v>0</v>
      </c>
      <c r="M229" s="156">
        <f t="shared" si="126"/>
        <v>0</v>
      </c>
      <c r="N229" s="152">
        <f t="shared" si="126"/>
        <v>0</v>
      </c>
      <c r="O229" s="422">
        <f t="shared" si="126"/>
        <v>0</v>
      </c>
      <c r="P229" s="154">
        <f t="shared" si="126"/>
        <v>0</v>
      </c>
      <c r="Q229" s="325"/>
      <c r="R229" s="326"/>
    </row>
    <row r="230" spans="2:18" s="4" customFormat="1" x14ac:dyDescent="0.25">
      <c r="B230" s="150" t="s">
        <v>189</v>
      </c>
      <c r="C230" s="204" t="s">
        <v>394</v>
      </c>
      <c r="D230" s="338">
        <f>SUM(D231:D235)</f>
        <v>3.1530404000000001</v>
      </c>
      <c r="E230" s="414">
        <f>SUM(E231:E235)</f>
        <v>6.3890015704982248E-2</v>
      </c>
      <c r="F230" s="154">
        <f t="shared" si="104"/>
        <v>0.40374873053458449</v>
      </c>
      <c r="G230" s="155">
        <f>SUM(G231:G235)</f>
        <v>9.5436273817504025E-2</v>
      </c>
      <c r="H230" s="156">
        <f>SUM(H231:H235)</f>
        <v>0.10774820149085036</v>
      </c>
      <c r="I230" s="157">
        <f>SUM(I231:I235)</f>
        <v>0.20056425522623011</v>
      </c>
      <c r="J230" s="154">
        <f t="shared" si="100"/>
        <v>0.59743262644845074</v>
      </c>
      <c r="K230" s="155">
        <f t="shared" ref="K230:P230" si="127">SUM(K231:K235)</f>
        <v>0.18325377836834825</v>
      </c>
      <c r="L230" s="156">
        <f t="shared" si="127"/>
        <v>0.27216078721725578</v>
      </c>
      <c r="M230" s="156">
        <f t="shared" si="127"/>
        <v>0.14201806086284674</v>
      </c>
      <c r="N230" s="152">
        <f t="shared" si="127"/>
        <v>0</v>
      </c>
      <c r="O230" s="153">
        <f t="shared" si="127"/>
        <v>2.0605103002127061</v>
      </c>
      <c r="P230" s="154">
        <f t="shared" si="127"/>
        <v>2.7458727099276763E-2</v>
      </c>
      <c r="Q230" s="325"/>
      <c r="R230" s="326"/>
    </row>
    <row r="231" spans="2:18" s="1" customFormat="1" x14ac:dyDescent="0.25">
      <c r="B231" s="167" t="s">
        <v>535</v>
      </c>
      <c r="C231" s="357" t="s">
        <v>396</v>
      </c>
      <c r="D231" s="335">
        <v>6.96494E-2</v>
      </c>
      <c r="E231" s="415">
        <f>IFERROR($D231*E$237/100, 0)</f>
        <v>1.411304866199174E-3</v>
      </c>
      <c r="F231" s="206">
        <f t="shared" si="104"/>
        <v>8.9186478018155081E-3</v>
      </c>
      <c r="G231" s="210">
        <f t="shared" ref="G231:I235" si="128">IFERROR($D231*G$237/100, 0)</f>
        <v>2.1081490771970015E-3</v>
      </c>
      <c r="H231" s="211">
        <f t="shared" si="128"/>
        <v>2.3801146299669467E-3</v>
      </c>
      <c r="I231" s="212">
        <f t="shared" si="128"/>
        <v>4.4303840946515608E-3</v>
      </c>
      <c r="J231" s="206">
        <f t="shared" si="100"/>
        <v>1.3197047514062532E-2</v>
      </c>
      <c r="K231" s="210">
        <f t="shared" ref="K231:P235" si="129">IFERROR($D231*K$237/100, 0)</f>
        <v>4.0480025917487249E-3</v>
      </c>
      <c r="L231" s="211">
        <f t="shared" si="129"/>
        <v>6.0119228200214416E-3</v>
      </c>
      <c r="M231" s="211">
        <f t="shared" si="129"/>
        <v>3.1371221022923647E-3</v>
      </c>
      <c r="N231" s="208">
        <f t="shared" si="129"/>
        <v>0</v>
      </c>
      <c r="O231" s="209">
        <f t="shared" si="129"/>
        <v>4.5515847530413767E-2</v>
      </c>
      <c r="P231" s="206">
        <f t="shared" si="129"/>
        <v>6.0655228750902364E-4</v>
      </c>
      <c r="Q231" s="336"/>
      <c r="R231" s="337"/>
    </row>
    <row r="232" spans="2:18" s="1" customFormat="1" x14ac:dyDescent="0.25">
      <c r="B232" s="167" t="s">
        <v>536</v>
      </c>
      <c r="C232" s="357" t="s">
        <v>450</v>
      </c>
      <c r="D232" s="335">
        <v>0.62736919999999996</v>
      </c>
      <c r="E232" s="415">
        <f>IFERROR($D232*E$237/100, 0)</f>
        <v>1.2712373758617919E-2</v>
      </c>
      <c r="F232" s="206">
        <f t="shared" si="104"/>
        <v>8.0335005563676842E-2</v>
      </c>
      <c r="G232" s="210">
        <f t="shared" si="128"/>
        <v>1.8989220295391216E-2</v>
      </c>
      <c r="H232" s="211">
        <f t="shared" si="128"/>
        <v>2.1438958717672506E-2</v>
      </c>
      <c r="I232" s="212">
        <f t="shared" si="128"/>
        <v>3.9906826550613117E-2</v>
      </c>
      <c r="J232" s="206">
        <f t="shared" si="100"/>
        <v>0.11887282792471146</v>
      </c>
      <c r="K232" s="210">
        <f t="shared" si="129"/>
        <v>3.6462512923059263E-2</v>
      </c>
      <c r="L232" s="211">
        <f t="shared" si="129"/>
        <v>5.4152587244952519E-2</v>
      </c>
      <c r="M232" s="211">
        <f t="shared" si="129"/>
        <v>2.8257727756699678E-2</v>
      </c>
      <c r="N232" s="208">
        <f t="shared" si="129"/>
        <v>0</v>
      </c>
      <c r="O232" s="209">
        <f t="shared" si="129"/>
        <v>0.40998545360731981</v>
      </c>
      <c r="P232" s="206">
        <f t="shared" si="129"/>
        <v>5.4635391456739927E-3</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1.7166656</v>
      </c>
      <c r="E234" s="423">
        <f>IFERROR($D234*E$237/100, 0)</f>
        <v>3.4784772229433776E-2</v>
      </c>
      <c r="F234" s="216">
        <f t="shared" si="104"/>
        <v>0.21982006851304248</v>
      </c>
      <c r="G234" s="217">
        <f t="shared" si="128"/>
        <v>5.1960059964563036E-2</v>
      </c>
      <c r="H234" s="218">
        <f t="shared" si="128"/>
        <v>5.8663260693142892E-2</v>
      </c>
      <c r="I234" s="219">
        <f t="shared" si="128"/>
        <v>0.10919674785533655</v>
      </c>
      <c r="J234" s="216">
        <f t="shared" si="100"/>
        <v>0.32527082055203149</v>
      </c>
      <c r="K234" s="217">
        <f t="shared" si="129"/>
        <v>9.9772098510050047E-2</v>
      </c>
      <c r="L234" s="218">
        <f t="shared" si="129"/>
        <v>0.14817731516690452</v>
      </c>
      <c r="M234" s="218">
        <f t="shared" si="129"/>
        <v>7.7321406875076937E-2</v>
      </c>
      <c r="N234" s="214">
        <f t="shared" si="129"/>
        <v>0</v>
      </c>
      <c r="O234" s="215">
        <f t="shared" si="129"/>
        <v>1.1218400978372574</v>
      </c>
      <c r="P234" s="216">
        <f t="shared" si="129"/>
        <v>1.4949840868235056E-2</v>
      </c>
      <c r="Q234" s="336"/>
      <c r="R234" s="337"/>
    </row>
    <row r="235" spans="2:18" s="1" customFormat="1" ht="15.75" thickBot="1" x14ac:dyDescent="0.3">
      <c r="B235" s="259" t="s">
        <v>539</v>
      </c>
      <c r="C235" s="250" t="s">
        <v>394</v>
      </c>
      <c r="D235" s="342">
        <v>0.73935619999999991</v>
      </c>
      <c r="E235" s="423">
        <f>IFERROR($D235*E$237/100, 0)</f>
        <v>1.4981564850731372E-2</v>
      </c>
      <c r="F235" s="216">
        <f t="shared" si="104"/>
        <v>9.4675008656049692E-2</v>
      </c>
      <c r="G235" s="217">
        <f t="shared" si="128"/>
        <v>2.2378844480352763E-2</v>
      </c>
      <c r="H235" s="218">
        <f t="shared" si="128"/>
        <v>2.5265867450068022E-2</v>
      </c>
      <c r="I235" s="219">
        <f t="shared" si="128"/>
        <v>4.7030296725628896E-2</v>
      </c>
      <c r="J235" s="216">
        <f t="shared" si="100"/>
        <v>0.14009193045764526</v>
      </c>
      <c r="K235" s="217">
        <f t="shared" si="129"/>
        <v>4.2971164343490222E-2</v>
      </c>
      <c r="L235" s="218">
        <f t="shared" si="129"/>
        <v>6.3818961985377287E-2</v>
      </c>
      <c r="M235" s="218">
        <f t="shared" si="129"/>
        <v>3.3301804128777757E-2</v>
      </c>
      <c r="N235" s="214">
        <f t="shared" si="129"/>
        <v>0</v>
      </c>
      <c r="O235" s="215">
        <f t="shared" si="129"/>
        <v>0.483168901237715</v>
      </c>
      <c r="P235" s="216">
        <f t="shared" si="129"/>
        <v>6.4387947978586909E-3</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2.0262986704826949</v>
      </c>
      <c r="F237" s="146">
        <f>SUM(G237:I237)</f>
        <v>12.805060491282781</v>
      </c>
      <c r="G237" s="147">
        <f>IFERROR((G25+G26)/($D$25+$D$26)*100, 0)</f>
        <v>3.0268014903172196</v>
      </c>
      <c r="H237" s="148">
        <f>IFERROR((H25+H26)/($D$25+$D$26)*100, 0)</f>
        <v>3.4172794452887558</v>
      </c>
      <c r="I237" s="149">
        <f>IFERROR((I25+I26)/($D$25+$D$26)*100, 0)</f>
        <v>6.3609795556768045</v>
      </c>
      <c r="J237" s="146">
        <f>SUM(K237:M237)</f>
        <v>18.947826562845524</v>
      </c>
      <c r="K237" s="147">
        <f t="shared" ref="K237:P237" si="130">IFERROR((K25+K26)/($D$25+$D$26)*100, 0)</f>
        <v>5.8119705148195457</v>
      </c>
      <c r="L237" s="148">
        <f t="shared" si="130"/>
        <v>8.6316936255322254</v>
      </c>
      <c r="M237" s="148">
        <f t="shared" si="130"/>
        <v>4.5041624224937538</v>
      </c>
      <c r="N237" s="144">
        <f t="shared" si="130"/>
        <v>0</v>
      </c>
      <c r="O237" s="145">
        <f t="shared" si="130"/>
        <v>65.349949217672759</v>
      </c>
      <c r="P237" s="146">
        <f t="shared" si="130"/>
        <v>0.87086505771625267</v>
      </c>
      <c r="Q237" s="336"/>
      <c r="R237" s="337"/>
    </row>
    <row r="238" spans="2:18" s="1" customFormat="1" ht="33.75" customHeight="1" thickBot="1" x14ac:dyDescent="0.3">
      <c r="B238" s="284" t="s">
        <v>214</v>
      </c>
      <c r="C238" s="424" t="s">
        <v>542</v>
      </c>
      <c r="D238" s="425">
        <f>ROUND((E238+F238+J238+N238+O238+P238),1)</f>
        <v>100</v>
      </c>
      <c r="E238" s="426">
        <f>VAS075_F_Verslovienetui22ApskaitosVeikla</f>
        <v>0.31399894943783924</v>
      </c>
      <c r="F238" s="427">
        <f>SUM(G238:I238)</f>
        <v>17.14381233275817</v>
      </c>
      <c r="G238" s="428">
        <f>VAS075_F_Verslovienetui231GeriamojoVandens</f>
        <v>2.2571749776459589</v>
      </c>
      <c r="H238" s="429">
        <f>VAS075_F_Verslovienetui232GeriamojoVandens</f>
        <v>3.3785528184990912</v>
      </c>
      <c r="I238" s="430">
        <f>VAS075_F_Verslovienetui233GeriamojoVandens</f>
        <v>11.50808453661312</v>
      </c>
      <c r="J238" s="427">
        <f>SUM(K238:M238)</f>
        <v>15.982188717803989</v>
      </c>
      <c r="K238" s="428">
        <f>VAS075_F_Verslovienetui241NuotekuSurinkimas</f>
        <v>5.4562132833201282</v>
      </c>
      <c r="L238" s="429">
        <f>VAS075_F_Verslovienetui242NuotekuValymas</f>
        <v>8.0849612391467129</v>
      </c>
      <c r="M238" s="429">
        <f>VAS075_F_Verslovienetui243NuotekuDumblo</f>
        <v>2.4410141953371491</v>
      </c>
      <c r="N238" s="425">
        <f>VAS075_F_Verslovienetui25PavirsiniuNuoteku</f>
        <v>0</v>
      </c>
      <c r="O238" s="426">
        <f>VAS075_F_Verslovienetui26KitosReguliuojamosios</f>
        <v>65.719999999999985</v>
      </c>
      <c r="P238" s="427">
        <f>VAS075_F_Verslovienetui27KitosVeiklos</f>
        <v>0.83999999999999975</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SLAc9+2oIY9fn3ccRrj0fZY4kXMhO7oJl7okaFZKOAjajBcifmTAyGcmKskxfaz6wAq+xWhXCle6Cu9EXeXGmA==" saltValue="Ioa/SDR/XrgG7+R+YovBS6iph7+atioQ8n219gpL08+r4OwjbYpbxYICdXtFxKeY1VZajvXY8v7YyQXl91viKw=="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zoomScale="93" zoomScaleNormal="93" workbookViewId="0">
      <selection activeCell="D56" sqref="D11:D56"/>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29152.216</v>
      </c>
      <c r="E11" s="444" t="s">
        <v>550</v>
      </c>
    </row>
    <row r="12" spans="1:5" s="1" customFormat="1" ht="46.5" customHeight="1" thickTop="1" thickBot="1" x14ac:dyDescent="0.3">
      <c r="B12" s="441" t="s">
        <v>51</v>
      </c>
      <c r="C12" s="442" t="s">
        <v>551</v>
      </c>
      <c r="D12" s="443">
        <f>SUM(D13:D14)+D18+D19</f>
        <v>7223.7649025949404</v>
      </c>
      <c r="E12" s="444" t="s">
        <v>552</v>
      </c>
    </row>
    <row r="13" spans="1:5" s="1" customFormat="1" ht="41.25" customHeight="1" thickTop="1" x14ac:dyDescent="0.25">
      <c r="B13" s="445" t="s">
        <v>96</v>
      </c>
      <c r="C13" s="446" t="s">
        <v>553</v>
      </c>
      <c r="D13" s="447">
        <f>VAS076_F_Paskirstomasil23IsViso</f>
        <v>4285.5674716131261</v>
      </c>
      <c r="E13" s="448" t="s">
        <v>552</v>
      </c>
    </row>
    <row r="14" spans="1:5" s="1" customFormat="1" ht="40.5" customHeight="1" x14ac:dyDescent="0.25">
      <c r="B14" s="449" t="s">
        <v>102</v>
      </c>
      <c r="C14" s="450" t="s">
        <v>554</v>
      </c>
      <c r="D14" s="451">
        <f>VAS076_F_Paskirstomasil24IsViso</f>
        <v>2828.7117334621007</v>
      </c>
      <c r="E14" s="452" t="s">
        <v>552</v>
      </c>
    </row>
    <row r="15" spans="1:5" s="1" customFormat="1" ht="40.5" customHeight="1" x14ac:dyDescent="0.25">
      <c r="B15" s="449" t="s">
        <v>104</v>
      </c>
      <c r="C15" s="450" t="s">
        <v>555</v>
      </c>
      <c r="D15" s="451">
        <f>VAS076_F_Paskirstomasil241NuotekuSurinkimas</f>
        <v>690.0484148930957</v>
      </c>
      <c r="E15" s="452" t="s">
        <v>552</v>
      </c>
    </row>
    <row r="16" spans="1:5" s="1" customFormat="1" ht="36.75" customHeight="1" x14ac:dyDescent="0.25">
      <c r="B16" s="449" t="s">
        <v>110</v>
      </c>
      <c r="C16" s="450" t="s">
        <v>556</v>
      </c>
      <c r="D16" s="451">
        <f>VAS076_F_Paskirstomasil242NuotekuValymas</f>
        <v>1655.6507781768626</v>
      </c>
      <c r="E16" s="452" t="s">
        <v>552</v>
      </c>
    </row>
    <row r="17" spans="2:5" s="1" customFormat="1" ht="34.5" customHeight="1" x14ac:dyDescent="0.25">
      <c r="B17" s="449" t="s">
        <v>117</v>
      </c>
      <c r="C17" s="450" t="s">
        <v>557</v>
      </c>
      <c r="D17" s="451">
        <f>VAS076_F_Paskirstomasil243NuotekuDumblo</f>
        <v>483.0125403921428</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109.48569751971334</v>
      </c>
      <c r="E19" s="456" t="s">
        <v>552</v>
      </c>
    </row>
    <row r="20" spans="2:5" s="1" customFormat="1" ht="24" x14ac:dyDescent="0.25">
      <c r="B20" s="457" t="s">
        <v>53</v>
      </c>
      <c r="C20" s="458" t="s">
        <v>560</v>
      </c>
      <c r="D20" s="459">
        <f>SUM(D21:D30)</f>
        <v>9618.8150500000029</v>
      </c>
      <c r="E20" s="460"/>
    </row>
    <row r="21" spans="2:5" s="1" customFormat="1" x14ac:dyDescent="0.25">
      <c r="B21" s="449" t="s">
        <v>55</v>
      </c>
      <c r="C21" s="461" t="s">
        <v>561</v>
      </c>
      <c r="D21" s="462">
        <v>19325.46387</v>
      </c>
      <c r="E21" s="452"/>
    </row>
    <row r="22" spans="2:5" s="1" customFormat="1" ht="24" x14ac:dyDescent="0.25">
      <c r="B22" s="449" t="s">
        <v>141</v>
      </c>
      <c r="C22" s="461" t="s">
        <v>562</v>
      </c>
      <c r="D22" s="462"/>
      <c r="E22" s="452"/>
    </row>
    <row r="23" spans="2:5" s="1" customFormat="1" x14ac:dyDescent="0.25">
      <c r="B23" s="449" t="s">
        <v>302</v>
      </c>
      <c r="C23" s="461" t="s">
        <v>563</v>
      </c>
      <c r="D23" s="462"/>
      <c r="E23" s="452"/>
    </row>
    <row r="24" spans="2:5" s="1" customFormat="1" x14ac:dyDescent="0.25">
      <c r="B24" s="449" t="s">
        <v>307</v>
      </c>
      <c r="C24" s="461" t="s">
        <v>564</v>
      </c>
      <c r="D24" s="462"/>
      <c r="E24" s="452"/>
    </row>
    <row r="25" spans="2:5" s="1" customFormat="1" x14ac:dyDescent="0.25">
      <c r="B25" s="449" t="s">
        <v>312</v>
      </c>
      <c r="C25" s="461" t="s">
        <v>565</v>
      </c>
      <c r="D25" s="462"/>
      <c r="E25" s="452"/>
    </row>
    <row r="26" spans="2:5" s="1" customFormat="1" x14ac:dyDescent="0.25">
      <c r="B26" s="449" t="s">
        <v>318</v>
      </c>
      <c r="C26" s="461" t="s">
        <v>566</v>
      </c>
      <c r="D26" s="462">
        <v>418.99900000000002</v>
      </c>
      <c r="E26" s="452"/>
    </row>
    <row r="27" spans="2:5" s="1" customFormat="1" ht="24" x14ac:dyDescent="0.25">
      <c r="B27" s="449" t="s">
        <v>322</v>
      </c>
      <c r="C27" s="461" t="s">
        <v>567</v>
      </c>
      <c r="D27" s="462"/>
      <c r="E27" s="452"/>
    </row>
    <row r="28" spans="2:5" s="1" customFormat="1" x14ac:dyDescent="0.25">
      <c r="B28" s="449" t="s">
        <v>331</v>
      </c>
      <c r="C28" s="461" t="s">
        <v>568</v>
      </c>
      <c r="D28" s="462"/>
      <c r="E28" s="452"/>
    </row>
    <row r="29" spans="2:5" s="1" customFormat="1" ht="24" x14ac:dyDescent="0.25">
      <c r="B29" s="453" t="s">
        <v>333</v>
      </c>
      <c r="C29" s="463" t="s">
        <v>569</v>
      </c>
      <c r="D29" s="464">
        <v>67.307680000000019</v>
      </c>
      <c r="E29" s="456"/>
    </row>
    <row r="30" spans="2:5" s="1" customFormat="1" ht="24.75" thickBot="1" x14ac:dyDescent="0.3">
      <c r="B30" s="465" t="s">
        <v>343</v>
      </c>
      <c r="C30" s="466" t="s">
        <v>570</v>
      </c>
      <c r="D30" s="467">
        <f>D11-D12-D31-D21-D22-D23-D24-D25-D26-D27-D28-D29</f>
        <v>-10192.955499999998</v>
      </c>
      <c r="E30" s="468"/>
    </row>
    <row r="31" spans="2:5" s="1" customFormat="1" x14ac:dyDescent="0.25">
      <c r="B31" s="469" t="s">
        <v>59</v>
      </c>
      <c r="C31" s="470" t="s">
        <v>571</v>
      </c>
      <c r="D31" s="471">
        <f>SUM(D32:D33)</f>
        <v>12309.63604740506</v>
      </c>
      <c r="E31" s="452" t="s">
        <v>552</v>
      </c>
    </row>
    <row r="32" spans="2:5" s="1" customFormat="1" x14ac:dyDescent="0.25">
      <c r="B32" s="449" t="s">
        <v>150</v>
      </c>
      <c r="C32" s="450" t="s">
        <v>572</v>
      </c>
      <c r="D32" s="451">
        <f>VAS076_F_Paskirstomasil26KitosReguliuojamosios</f>
        <v>12191.745397257753</v>
      </c>
      <c r="E32" s="452" t="s">
        <v>552</v>
      </c>
    </row>
    <row r="33" spans="2:5" s="1" customFormat="1" ht="15.75" thickBot="1" x14ac:dyDescent="0.3">
      <c r="B33" s="453" t="s">
        <v>152</v>
      </c>
      <c r="C33" s="454" t="s">
        <v>573</v>
      </c>
      <c r="D33" s="455">
        <f>VAS076_F_Paskirstomasil27KitosVeiklos</f>
        <v>117.89065014730699</v>
      </c>
      <c r="E33" s="456" t="s">
        <v>552</v>
      </c>
    </row>
    <row r="34" spans="2:5" s="1" customFormat="1" ht="25.5" thickTop="1" thickBot="1" x14ac:dyDescent="0.3">
      <c r="B34" s="441" t="s">
        <v>574</v>
      </c>
      <c r="C34" s="442" t="s">
        <v>575</v>
      </c>
      <c r="D34" s="472">
        <v>69657.930999999997</v>
      </c>
      <c r="E34" s="444"/>
    </row>
    <row r="35" spans="2:5" s="1" customFormat="1" ht="37.5" thickTop="1" thickBot="1" x14ac:dyDescent="0.3">
      <c r="B35" s="441" t="s">
        <v>63</v>
      </c>
      <c r="C35" s="442" t="s">
        <v>576</v>
      </c>
      <c r="D35" s="443">
        <f>SUM(D36:D37)+D41+D42</f>
        <v>14827.858137704028</v>
      </c>
      <c r="E35" s="444" t="s">
        <v>577</v>
      </c>
    </row>
    <row r="36" spans="2:5" s="1" customFormat="1" ht="24.75" thickTop="1" x14ac:dyDescent="0.25">
      <c r="B36" s="445" t="s">
        <v>65</v>
      </c>
      <c r="C36" s="446" t="s">
        <v>578</v>
      </c>
      <c r="D36" s="447">
        <f>VAS075_F_Paskirstomasil13IsViso</f>
        <v>7601.8546862052171</v>
      </c>
      <c r="E36" s="448" t="s">
        <v>577</v>
      </c>
    </row>
    <row r="37" spans="2:5" s="1" customFormat="1" ht="24" x14ac:dyDescent="0.25">
      <c r="B37" s="449" t="s">
        <v>69</v>
      </c>
      <c r="C37" s="450" t="s">
        <v>579</v>
      </c>
      <c r="D37" s="451">
        <f>VAS075_F_Paskirstomasil14IsViso</f>
        <v>7086.7710868579034</v>
      </c>
      <c r="E37" s="452" t="s">
        <v>577</v>
      </c>
    </row>
    <row r="38" spans="2:5" s="1" customFormat="1" ht="24" x14ac:dyDescent="0.25">
      <c r="B38" s="449" t="s">
        <v>580</v>
      </c>
      <c r="C38" s="450" t="s">
        <v>581</v>
      </c>
      <c r="D38" s="451">
        <f>VAS075_F_Paskirstomasil141NuotekuSurinkimas</f>
        <v>2419.3766607849202</v>
      </c>
      <c r="E38" s="452" t="s">
        <v>577</v>
      </c>
    </row>
    <row r="39" spans="2:5" s="1" customFormat="1" x14ac:dyDescent="0.25">
      <c r="B39" s="449" t="s">
        <v>582</v>
      </c>
      <c r="C39" s="450" t="s">
        <v>583</v>
      </c>
      <c r="D39" s="451">
        <f>VAS075_F_Paskirstomasil142NuotekuValymas</f>
        <v>3585.0077096614509</v>
      </c>
      <c r="E39" s="452" t="s">
        <v>577</v>
      </c>
    </row>
    <row r="40" spans="2:5" s="1" customFormat="1" ht="24" x14ac:dyDescent="0.25">
      <c r="B40" s="449" t="s">
        <v>584</v>
      </c>
      <c r="C40" s="450" t="s">
        <v>585</v>
      </c>
      <c r="D40" s="451">
        <f>VAS075_F_Paskirstomasil143NuotekuDumblo</f>
        <v>1082.3867164115338</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139.23236464090687</v>
      </c>
      <c r="E42" s="456" t="s">
        <v>577</v>
      </c>
    </row>
    <row r="43" spans="2:5" s="1" customFormat="1" ht="24" x14ac:dyDescent="0.25">
      <c r="B43" s="457" t="s">
        <v>77</v>
      </c>
      <c r="C43" s="458" t="s">
        <v>588</v>
      </c>
      <c r="D43" s="459">
        <f>SUM(D44:D53)</f>
        <v>32135.609978971392</v>
      </c>
      <c r="E43" s="460"/>
    </row>
    <row r="44" spans="2:5" s="1" customFormat="1" x14ac:dyDescent="0.25">
      <c r="B44" s="449" t="s">
        <v>497</v>
      </c>
      <c r="C44" s="461" t="s">
        <v>561</v>
      </c>
      <c r="D44" s="462">
        <v>42414.570119999997</v>
      </c>
      <c r="E44" s="452"/>
    </row>
    <row r="45" spans="2:5" s="1" customFormat="1" ht="24" x14ac:dyDescent="0.25">
      <c r="B45" s="449" t="s">
        <v>171</v>
      </c>
      <c r="C45" s="461" t="s">
        <v>562</v>
      </c>
      <c r="D45" s="462"/>
      <c r="E45" s="452"/>
    </row>
    <row r="46" spans="2:5" s="1" customFormat="1" x14ac:dyDescent="0.25">
      <c r="B46" s="449" t="s">
        <v>173</v>
      </c>
      <c r="C46" s="461" t="s">
        <v>563</v>
      </c>
      <c r="D46" s="462"/>
      <c r="E46" s="452"/>
    </row>
    <row r="47" spans="2:5" s="1" customFormat="1" x14ac:dyDescent="0.25">
      <c r="B47" s="449" t="s">
        <v>175</v>
      </c>
      <c r="C47" s="461" t="s">
        <v>564</v>
      </c>
      <c r="D47" s="462"/>
      <c r="E47" s="452"/>
    </row>
    <row r="48" spans="2:5" s="1" customFormat="1" x14ac:dyDescent="0.25">
      <c r="B48" s="449" t="s">
        <v>177</v>
      </c>
      <c r="C48" s="461" t="s">
        <v>565</v>
      </c>
      <c r="D48" s="462"/>
      <c r="E48" s="452"/>
    </row>
    <row r="49" spans="2:5" s="1" customFormat="1" x14ac:dyDescent="0.25">
      <c r="B49" s="449" t="s">
        <v>179</v>
      </c>
      <c r="C49" s="461" t="s">
        <v>566</v>
      </c>
      <c r="D49" s="462"/>
      <c r="E49" s="452"/>
    </row>
    <row r="50" spans="2:5" s="1" customFormat="1" ht="24" x14ac:dyDescent="0.25">
      <c r="B50" s="449" t="s">
        <v>181</v>
      </c>
      <c r="C50" s="461" t="s">
        <v>567</v>
      </c>
      <c r="D50" s="462"/>
      <c r="E50" s="452"/>
    </row>
    <row r="51" spans="2:5" s="1" customFormat="1" x14ac:dyDescent="0.25">
      <c r="B51" s="449" t="s">
        <v>183</v>
      </c>
      <c r="C51" s="461" t="s">
        <v>568</v>
      </c>
      <c r="D51" s="462"/>
      <c r="E51" s="452"/>
    </row>
    <row r="52" spans="2:5" s="1" customFormat="1" ht="24" x14ac:dyDescent="0.25">
      <c r="B52" s="453" t="s">
        <v>185</v>
      </c>
      <c r="C52" s="463" t="s">
        <v>569</v>
      </c>
      <c r="D52" s="464">
        <v>189.01611000000003</v>
      </c>
      <c r="E52" s="456"/>
    </row>
    <row r="53" spans="2:5" s="1" customFormat="1" ht="24.75" thickBot="1" x14ac:dyDescent="0.3">
      <c r="B53" s="465" t="s">
        <v>187</v>
      </c>
      <c r="C53" s="466" t="s">
        <v>589</v>
      </c>
      <c r="D53" s="473">
        <f>D34-D35-D54-D44-D45-D46-D47-D48-D49-D50-D51-D52</f>
        <v>-10467.976251028602</v>
      </c>
      <c r="E53" s="468"/>
    </row>
    <row r="54" spans="2:5" s="1" customFormat="1" x14ac:dyDescent="0.25">
      <c r="B54" s="469" t="s">
        <v>79</v>
      </c>
      <c r="C54" s="470" t="s">
        <v>590</v>
      </c>
      <c r="D54" s="471">
        <f>D55+D56</f>
        <v>22694.462883324577</v>
      </c>
      <c r="E54" s="452" t="s">
        <v>577</v>
      </c>
    </row>
    <row r="55" spans="2:5" s="1" customFormat="1" x14ac:dyDescent="0.25">
      <c r="B55" s="449" t="s">
        <v>212</v>
      </c>
      <c r="C55" s="450" t="s">
        <v>591</v>
      </c>
      <c r="D55" s="451">
        <f>VAS075_F_Paskirstomasil16KitosReguliuojamosios</f>
        <v>22419.287743069883</v>
      </c>
      <c r="E55" s="452" t="s">
        <v>577</v>
      </c>
    </row>
    <row r="56" spans="2:5" s="1" customFormat="1" ht="15.75" thickBot="1" x14ac:dyDescent="0.3">
      <c r="B56" s="474" t="s">
        <v>214</v>
      </c>
      <c r="C56" s="475" t="s">
        <v>592</v>
      </c>
      <c r="D56" s="476">
        <f>VAS075_F_Paskirstomasil17KitosVeiklos</f>
        <v>275.17514025469427</v>
      </c>
      <c r="E56" s="468" t="s">
        <v>577</v>
      </c>
    </row>
  </sheetData>
  <sheetProtection algorithmName="SHA-512" hashValue="6wDSybGXFRx4Hv83tVByqv4LbV/bZJMMzzudn1oCiRLdx240rSYjKeN9j8EbGvQiB2OvNpYrQSuFyQzmYxhbaA==" saltValue="e8FNHgJIXMzdbxWiKpzh8+JaLaVeCTGP0WvaGSETZOqqGHgE4kPiThJO8XrMjDrhbS0Nki1aew3KHVSXUNJpww=="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4"/>
  <sheetViews>
    <sheetView topLeftCell="A100" zoomScale="80" zoomScaleNormal="80" workbookViewId="0">
      <selection activeCell="D10" sqref="D10:D134"/>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37522.321021028612</v>
      </c>
      <c r="E10" s="492">
        <f t="shared" si="0"/>
        <v>139.23236464090687</v>
      </c>
      <c r="F10" s="493">
        <f t="shared" si="0"/>
        <v>7601.8546862052171</v>
      </c>
      <c r="G10" s="494">
        <f t="shared" si="0"/>
        <v>1000.8693789037804</v>
      </c>
      <c r="H10" s="495">
        <f t="shared" si="0"/>
        <v>1498.1071541055433</v>
      </c>
      <c r="I10" s="496">
        <f t="shared" si="0"/>
        <v>5102.8781531958939</v>
      </c>
      <c r="J10" s="493">
        <f t="shared" si="0"/>
        <v>7086.7710868579034</v>
      </c>
      <c r="K10" s="494">
        <f t="shared" si="0"/>
        <v>2419.3766607849202</v>
      </c>
      <c r="L10" s="495">
        <f t="shared" si="0"/>
        <v>3585.0077096614509</v>
      </c>
      <c r="M10" s="497">
        <f t="shared" si="0"/>
        <v>1082.3867164115338</v>
      </c>
      <c r="N10" s="492">
        <f t="shared" si="0"/>
        <v>0</v>
      </c>
      <c r="O10" s="498">
        <f t="shared" si="0"/>
        <v>22419.287743069883</v>
      </c>
      <c r="P10" s="493">
        <f t="shared" si="0"/>
        <v>275.17514025469427</v>
      </c>
    </row>
    <row r="11" spans="1:16" s="1" customFormat="1" ht="15.75" thickTop="1" x14ac:dyDescent="0.25">
      <c r="B11" s="499" t="s">
        <v>96</v>
      </c>
      <c r="C11" s="500" t="s">
        <v>8</v>
      </c>
      <c r="D11" s="501">
        <f t="shared" ref="D11:D55" si="1">E11+F11+J11+N11+O11+P11</f>
        <v>1.2060900000000041</v>
      </c>
      <c r="E11" s="502">
        <f>SUM(E12:E14)</f>
        <v>3.7871099292748488E-3</v>
      </c>
      <c r="F11" s="503">
        <f t="shared" ref="F11:F32" si="2">SUM(G11:I11)</f>
        <v>0.20676980616416374</v>
      </c>
      <c r="G11" s="504">
        <f>SUM(G12:G14)</f>
        <v>2.7223561687890238E-2</v>
      </c>
      <c r="H11" s="505">
        <f>SUM(H12:H14)</f>
        <v>4.0748387688635826E-2</v>
      </c>
      <c r="I11" s="506">
        <f>SUM(I12:I14)</f>
        <v>0.13879785678763767</v>
      </c>
      <c r="J11" s="503">
        <f t="shared" ref="J11:J32" si="3">SUM(K11:M11)</f>
        <v>0.19275957990656284</v>
      </c>
      <c r="K11" s="504">
        <f t="shared" ref="K11:P11" si="4">SUM(K12:K14)</f>
        <v>6.5806842788795977E-2</v>
      </c>
      <c r="L11" s="505">
        <f t="shared" si="4"/>
        <v>9.7511909009224934E-2</v>
      </c>
      <c r="M11" s="507">
        <f t="shared" si="4"/>
        <v>2.9440828108541921E-2</v>
      </c>
      <c r="N11" s="502">
        <f t="shared" si="4"/>
        <v>0</v>
      </c>
      <c r="O11" s="508">
        <f t="shared" si="4"/>
        <v>0.79264234800000255</v>
      </c>
      <c r="P11" s="503">
        <f t="shared" si="4"/>
        <v>1.0131156000000035E-2</v>
      </c>
    </row>
    <row r="12" spans="1:16" s="1" customFormat="1" x14ac:dyDescent="0.25">
      <c r="B12" s="509" t="s">
        <v>98</v>
      </c>
      <c r="C12" s="510" t="s">
        <v>10</v>
      </c>
      <c r="D12" s="501">
        <f t="shared" si="1"/>
        <v>1.2060900000000041</v>
      </c>
      <c r="E12" s="511">
        <f>SUM(E35,E58,E98)</f>
        <v>3.7871099292748488E-3</v>
      </c>
      <c r="F12" s="503">
        <f t="shared" si="2"/>
        <v>0.20676980616416374</v>
      </c>
      <c r="G12" s="512">
        <f t="shared" ref="G12:I14" si="5">SUM(G35,G58,G98)</f>
        <v>2.7223561687890238E-2</v>
      </c>
      <c r="H12" s="513">
        <f t="shared" si="5"/>
        <v>4.0748387688635826E-2</v>
      </c>
      <c r="I12" s="513">
        <f t="shared" si="5"/>
        <v>0.13879785678763767</v>
      </c>
      <c r="J12" s="503">
        <f t="shared" si="3"/>
        <v>0.19275957990656284</v>
      </c>
      <c r="K12" s="514">
        <f t="shared" ref="K12:P14" si="6">SUM(K35,K58,K98)</f>
        <v>6.5806842788795977E-2</v>
      </c>
      <c r="L12" s="515">
        <f t="shared" si="6"/>
        <v>9.7511909009224934E-2</v>
      </c>
      <c r="M12" s="515">
        <f t="shared" si="6"/>
        <v>2.9440828108541921E-2</v>
      </c>
      <c r="N12" s="516">
        <f t="shared" si="6"/>
        <v>0</v>
      </c>
      <c r="O12" s="517">
        <f t="shared" si="6"/>
        <v>0.79264234800000255</v>
      </c>
      <c r="P12" s="518">
        <f t="shared" si="6"/>
        <v>1.0131156000000035E-2</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31085.252591028606</v>
      </c>
      <c r="E15" s="502">
        <f>SUM(E16:E19)</f>
        <v>127.16106633662632</v>
      </c>
      <c r="F15" s="503">
        <f t="shared" si="2"/>
        <v>7363.3427348014739</v>
      </c>
      <c r="G15" s="504">
        <f>SUM(G16:G19)</f>
        <v>974.58112379643273</v>
      </c>
      <c r="H15" s="505">
        <f>SUM(H16:H19)</f>
        <v>1422.3989970231928</v>
      </c>
      <c r="I15" s="506">
        <f>SUM(I16:I19)</f>
        <v>4966.362613981848</v>
      </c>
      <c r="J15" s="503">
        <f t="shared" si="3"/>
        <v>6406.7011720450882</v>
      </c>
      <c r="K15" s="521">
        <f t="shared" ref="K15:P15" si="8">SUM(K16:K19)</f>
        <v>2187.436324404558</v>
      </c>
      <c r="L15" s="522">
        <f t="shared" si="8"/>
        <v>3432.2844206570617</v>
      </c>
      <c r="M15" s="522">
        <f t="shared" si="8"/>
        <v>786.98042698346899</v>
      </c>
      <c r="N15" s="523">
        <f t="shared" si="8"/>
        <v>0</v>
      </c>
      <c r="O15" s="502">
        <f t="shared" si="8"/>
        <v>16970.711984055684</v>
      </c>
      <c r="P15" s="503">
        <f t="shared" si="8"/>
        <v>217.33563378973429</v>
      </c>
    </row>
    <row r="16" spans="1:16" s="1" customFormat="1" x14ac:dyDescent="0.25">
      <c r="B16" s="509" t="s">
        <v>104</v>
      </c>
      <c r="C16" s="510" t="s">
        <v>17</v>
      </c>
      <c r="D16" s="501">
        <f t="shared" si="1"/>
        <v>8339.7101810286076</v>
      </c>
      <c r="E16" s="511">
        <f t="shared" ref="E16:E19" si="9">SUM(E39,E62,E102)</f>
        <v>126.57180867320092</v>
      </c>
      <c r="F16" s="503">
        <f t="shared" si="2"/>
        <v>1425.1546672566296</v>
      </c>
      <c r="G16" s="512">
        <f t="shared" ref="G16:I19" si="10">SUM(G39,G62,G102)</f>
        <v>186.5757193965909</v>
      </c>
      <c r="H16" s="513">
        <f t="shared" si="10"/>
        <v>1019.8611668304741</v>
      </c>
      <c r="I16" s="513">
        <f t="shared" si="10"/>
        <v>218.71778102956489</v>
      </c>
      <c r="J16" s="503">
        <f t="shared" si="3"/>
        <v>1811.7452574371964</v>
      </c>
      <c r="K16" s="514">
        <f t="shared" ref="K16:P19" si="11">SUM(K39,K62,K102)</f>
        <v>103.69818268408528</v>
      </c>
      <c r="L16" s="515">
        <f t="shared" si="11"/>
        <v>1381.0007961197425</v>
      </c>
      <c r="M16" s="515">
        <f t="shared" si="11"/>
        <v>327.04627863336873</v>
      </c>
      <c r="N16" s="516">
        <f t="shared" si="11"/>
        <v>0</v>
      </c>
      <c r="O16" s="517">
        <f t="shared" si="11"/>
        <v>4852.1559347788861</v>
      </c>
      <c r="P16" s="519">
        <f t="shared" si="11"/>
        <v>124.0825128826944</v>
      </c>
    </row>
    <row r="17" spans="2:16" s="1" customFormat="1" x14ac:dyDescent="0.25">
      <c r="B17" s="509" t="s">
        <v>110</v>
      </c>
      <c r="C17" s="510" t="s">
        <v>597</v>
      </c>
      <c r="D17" s="501">
        <f t="shared" si="1"/>
        <v>0</v>
      </c>
      <c r="E17" s="511">
        <f t="shared" si="9"/>
        <v>0</v>
      </c>
      <c r="F17" s="503">
        <f t="shared" si="2"/>
        <v>0</v>
      </c>
      <c r="G17" s="512">
        <f t="shared" si="10"/>
        <v>0</v>
      </c>
      <c r="H17" s="513">
        <f t="shared" si="10"/>
        <v>0</v>
      </c>
      <c r="I17" s="513">
        <f t="shared" si="10"/>
        <v>0</v>
      </c>
      <c r="J17" s="503">
        <f t="shared" si="3"/>
        <v>0</v>
      </c>
      <c r="K17" s="514">
        <f t="shared" si="11"/>
        <v>0</v>
      </c>
      <c r="L17" s="515">
        <f t="shared" si="11"/>
        <v>0</v>
      </c>
      <c r="M17" s="515">
        <f t="shared" si="11"/>
        <v>0</v>
      </c>
      <c r="N17" s="516">
        <f t="shared" si="11"/>
        <v>0</v>
      </c>
      <c r="O17" s="517">
        <f t="shared" si="11"/>
        <v>0</v>
      </c>
      <c r="P17" s="519">
        <f t="shared" si="11"/>
        <v>0</v>
      </c>
    </row>
    <row r="18" spans="2:16" s="1" customFormat="1" x14ac:dyDescent="0.25">
      <c r="B18" s="509" t="s">
        <v>117</v>
      </c>
      <c r="C18" s="510" t="s">
        <v>23</v>
      </c>
      <c r="D18" s="501">
        <f t="shared" si="1"/>
        <v>6053.1612100000002</v>
      </c>
      <c r="E18" s="511">
        <f t="shared" si="9"/>
        <v>0</v>
      </c>
      <c r="F18" s="503">
        <f t="shared" si="2"/>
        <v>4690.2214199999999</v>
      </c>
      <c r="G18" s="512">
        <f t="shared" si="10"/>
        <v>0</v>
      </c>
      <c r="H18" s="513">
        <f t="shared" si="10"/>
        <v>0</v>
      </c>
      <c r="I18" s="513">
        <f t="shared" si="10"/>
        <v>4690.2214199999999</v>
      </c>
      <c r="J18" s="503">
        <f t="shared" si="3"/>
        <v>1362.9397900000001</v>
      </c>
      <c r="K18" s="514">
        <f t="shared" si="11"/>
        <v>1362.9397900000001</v>
      </c>
      <c r="L18" s="515">
        <f t="shared" si="11"/>
        <v>0</v>
      </c>
      <c r="M18" s="515">
        <f t="shared" si="11"/>
        <v>0</v>
      </c>
      <c r="N18" s="516">
        <f t="shared" si="11"/>
        <v>0</v>
      </c>
      <c r="O18" s="517">
        <f t="shared" si="11"/>
        <v>0</v>
      </c>
      <c r="P18" s="519">
        <f t="shared" si="11"/>
        <v>0</v>
      </c>
    </row>
    <row r="19" spans="2:16" s="1" customFormat="1" ht="38.25" x14ac:dyDescent="0.25">
      <c r="B19" s="509" t="s">
        <v>598</v>
      </c>
      <c r="C19" s="510" t="s">
        <v>599</v>
      </c>
      <c r="D19" s="501">
        <f t="shared" si="1"/>
        <v>16692.3812</v>
      </c>
      <c r="E19" s="511">
        <f t="shared" si="9"/>
        <v>0.58925766342540431</v>
      </c>
      <c r="F19" s="503">
        <f t="shared" si="2"/>
        <v>1247.9666475448437</v>
      </c>
      <c r="G19" s="512">
        <f t="shared" si="10"/>
        <v>788.00540439984184</v>
      </c>
      <c r="H19" s="513">
        <f t="shared" si="10"/>
        <v>402.53783019271862</v>
      </c>
      <c r="I19" s="513">
        <f t="shared" si="10"/>
        <v>57.423412952283066</v>
      </c>
      <c r="J19" s="503">
        <f t="shared" si="3"/>
        <v>3232.0161246078919</v>
      </c>
      <c r="K19" s="514">
        <f t="shared" si="11"/>
        <v>720.7983517204724</v>
      </c>
      <c r="L19" s="515">
        <f t="shared" si="11"/>
        <v>2051.2836245373192</v>
      </c>
      <c r="M19" s="515">
        <f t="shared" si="11"/>
        <v>459.93414835010032</v>
      </c>
      <c r="N19" s="516">
        <f t="shared" si="11"/>
        <v>0</v>
      </c>
      <c r="O19" s="517">
        <f t="shared" si="11"/>
        <v>12118.5560492768</v>
      </c>
      <c r="P19" s="519">
        <f t="shared" si="11"/>
        <v>93.2531209070399</v>
      </c>
    </row>
    <row r="20" spans="2:16" s="1" customFormat="1" x14ac:dyDescent="0.25">
      <c r="B20" s="499" t="s">
        <v>124</v>
      </c>
      <c r="C20" s="524" t="s">
        <v>27</v>
      </c>
      <c r="D20" s="501">
        <f t="shared" si="1"/>
        <v>5660.3561800000007</v>
      </c>
      <c r="E20" s="502">
        <f>SUM(E21:E22)</f>
        <v>1.2330576955790487</v>
      </c>
      <c r="F20" s="503">
        <f t="shared" si="2"/>
        <v>82.873165938855507</v>
      </c>
      <c r="G20" s="504">
        <f>SUM(G21:G22)</f>
        <v>15.879148265236163</v>
      </c>
      <c r="H20" s="505">
        <f>SUM(H21:H22)</f>
        <v>61.755715030280676</v>
      </c>
      <c r="I20" s="506">
        <f>SUM(I21:I22)</f>
        <v>5.2383026433386668</v>
      </c>
      <c r="J20" s="503">
        <f t="shared" si="3"/>
        <v>603.69511804180547</v>
      </c>
      <c r="K20" s="521">
        <f t="shared" ref="K20:P20" si="12">SUM(K21:K22)</f>
        <v>209.50033964868311</v>
      </c>
      <c r="L20" s="522">
        <f t="shared" si="12"/>
        <v>108.76287977030131</v>
      </c>
      <c r="M20" s="522">
        <f t="shared" si="12"/>
        <v>285.431898622821</v>
      </c>
      <c r="N20" s="523">
        <f t="shared" si="12"/>
        <v>0</v>
      </c>
      <c r="O20" s="502">
        <f t="shared" si="12"/>
        <v>4917.3280239132009</v>
      </c>
      <c r="P20" s="503">
        <f t="shared" si="12"/>
        <v>55.226814410559989</v>
      </c>
    </row>
    <row r="21" spans="2:16" s="1" customFormat="1" ht="51.75" x14ac:dyDescent="0.25">
      <c r="B21" s="509" t="s">
        <v>126</v>
      </c>
      <c r="C21" s="525" t="s">
        <v>29</v>
      </c>
      <c r="D21" s="501">
        <f t="shared" si="1"/>
        <v>5660.3561800000007</v>
      </c>
      <c r="E21" s="511">
        <f>SUM(E44,E67,E107)</f>
        <v>1.2330576955790487</v>
      </c>
      <c r="F21" s="503">
        <f t="shared" si="2"/>
        <v>82.873165938855507</v>
      </c>
      <c r="G21" s="512">
        <f t="shared" ref="G21:I21" si="13">SUM(G44,G67,G107)</f>
        <v>15.879148265236163</v>
      </c>
      <c r="H21" s="513">
        <f t="shared" si="13"/>
        <v>61.755715030280676</v>
      </c>
      <c r="I21" s="513">
        <f t="shared" si="13"/>
        <v>5.2383026433386668</v>
      </c>
      <c r="J21" s="503">
        <f t="shared" si="3"/>
        <v>603.69511804180547</v>
      </c>
      <c r="K21" s="514">
        <f t="shared" ref="K21:P21" si="14">SUM(K44,K67,K107)</f>
        <v>209.50033964868311</v>
      </c>
      <c r="L21" s="515">
        <f t="shared" si="14"/>
        <v>108.76287977030131</v>
      </c>
      <c r="M21" s="515">
        <f t="shared" si="14"/>
        <v>285.431898622821</v>
      </c>
      <c r="N21" s="516">
        <f t="shared" si="14"/>
        <v>0</v>
      </c>
      <c r="O21" s="517">
        <f t="shared" si="14"/>
        <v>4917.3280239132009</v>
      </c>
      <c r="P21" s="519">
        <f t="shared" si="14"/>
        <v>55.226814410559989</v>
      </c>
    </row>
    <row r="22" spans="2:16" s="1" customFormat="1" x14ac:dyDescent="0.25">
      <c r="B22" s="509" t="s">
        <v>128</v>
      </c>
      <c r="C22" s="525" t="s">
        <v>31</v>
      </c>
      <c r="D22" s="501">
        <f t="shared" si="1"/>
        <v>0</v>
      </c>
      <c r="E22" s="511">
        <f>SUM(E45,E68)</f>
        <v>0</v>
      </c>
      <c r="F22" s="503">
        <f t="shared" si="2"/>
        <v>0</v>
      </c>
      <c r="G22" s="512">
        <f t="shared" ref="G22:I22" si="15">SUM(G45,G68)</f>
        <v>0</v>
      </c>
      <c r="H22" s="513">
        <f t="shared" si="15"/>
        <v>0</v>
      </c>
      <c r="I22" s="513">
        <f t="shared" si="15"/>
        <v>0</v>
      </c>
      <c r="J22" s="503">
        <f t="shared" si="3"/>
        <v>0</v>
      </c>
      <c r="K22" s="514">
        <f t="shared" ref="K22:P22" si="16">SUM(K45,K68)</f>
        <v>0</v>
      </c>
      <c r="L22" s="515">
        <f t="shared" si="16"/>
        <v>0</v>
      </c>
      <c r="M22" s="515">
        <f t="shared" si="16"/>
        <v>0</v>
      </c>
      <c r="N22" s="516">
        <f t="shared" si="16"/>
        <v>0</v>
      </c>
      <c r="O22" s="517">
        <f t="shared" si="16"/>
        <v>0</v>
      </c>
      <c r="P22" s="519">
        <f t="shared" si="16"/>
        <v>0</v>
      </c>
    </row>
    <row r="23" spans="2:16" s="1" customFormat="1" x14ac:dyDescent="0.25">
      <c r="B23" s="499" t="s">
        <v>131</v>
      </c>
      <c r="C23" s="524" t="s">
        <v>33</v>
      </c>
      <c r="D23" s="501">
        <f t="shared" si="1"/>
        <v>113.47426</v>
      </c>
      <c r="E23" s="502">
        <f>SUM(E24:E25)</f>
        <v>9.6868792596945514</v>
      </c>
      <c r="F23" s="503">
        <f t="shared" si="2"/>
        <v>11.295245518079513</v>
      </c>
      <c r="G23" s="504">
        <f>SUM(G24:G25)</f>
        <v>2.132593140071422</v>
      </c>
      <c r="H23" s="505">
        <f>SUM(H24:H25)</f>
        <v>1.5641107431162995</v>
      </c>
      <c r="I23" s="506">
        <f>SUM(I24:I25)</f>
        <v>7.5985416348917916</v>
      </c>
      <c r="J23" s="503">
        <f t="shared" si="3"/>
        <v>18.522128289825947</v>
      </c>
      <c r="K23" s="521">
        <f t="shared" ref="K23:P23" si="17">SUM(K24:K25)</f>
        <v>2.4333933167034516</v>
      </c>
      <c r="L23" s="522">
        <f t="shared" si="17"/>
        <v>15.064947909591147</v>
      </c>
      <c r="M23" s="522">
        <f t="shared" si="17"/>
        <v>1.0237870635313493</v>
      </c>
      <c r="N23" s="523">
        <f t="shared" si="17"/>
        <v>0</v>
      </c>
      <c r="O23" s="502">
        <f t="shared" si="17"/>
        <v>73.647422542000001</v>
      </c>
      <c r="P23" s="503">
        <f t="shared" si="17"/>
        <v>0.32258439040000003</v>
      </c>
    </row>
    <row r="24" spans="2:16" s="1" customFormat="1" x14ac:dyDescent="0.25">
      <c r="B24" s="526" t="s">
        <v>133</v>
      </c>
      <c r="C24" s="525" t="s">
        <v>600</v>
      </c>
      <c r="D24" s="501">
        <f t="shared" si="1"/>
        <v>9.5551846000000111</v>
      </c>
      <c r="E24" s="511">
        <f>SUM(E47,E70,E109)</f>
        <v>9.5551846000000111</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103.9190754</v>
      </c>
      <c r="E25" s="511">
        <f>SUM(E48,E71,E110)</f>
        <v>0.13169465969453986</v>
      </c>
      <c r="F25" s="527">
        <f t="shared" si="2"/>
        <v>11.295245518079513</v>
      </c>
      <c r="G25" s="528">
        <f t="shared" si="18"/>
        <v>2.132593140071422</v>
      </c>
      <c r="H25" s="529">
        <f t="shared" si="18"/>
        <v>1.5641107431162995</v>
      </c>
      <c r="I25" s="529">
        <f t="shared" si="18"/>
        <v>7.5985416348917916</v>
      </c>
      <c r="J25" s="527">
        <f t="shared" si="3"/>
        <v>18.522128289825947</v>
      </c>
      <c r="K25" s="530">
        <f t="shared" si="19"/>
        <v>2.4333933167034516</v>
      </c>
      <c r="L25" s="531">
        <f t="shared" si="19"/>
        <v>15.064947909591147</v>
      </c>
      <c r="M25" s="531">
        <f t="shared" si="19"/>
        <v>1.0237870635313493</v>
      </c>
      <c r="N25" s="532">
        <f t="shared" si="19"/>
        <v>0</v>
      </c>
      <c r="O25" s="533">
        <f t="shared" si="19"/>
        <v>73.647422542000001</v>
      </c>
      <c r="P25" s="534">
        <f t="shared" si="19"/>
        <v>0.32258439040000003</v>
      </c>
    </row>
    <row r="26" spans="2:16" s="1" customFormat="1" x14ac:dyDescent="0.25">
      <c r="B26" s="499" t="s">
        <v>274</v>
      </c>
      <c r="C26" s="536" t="s">
        <v>39</v>
      </c>
      <c r="D26" s="537">
        <f t="shared" si="1"/>
        <v>662.03190000000006</v>
      </c>
      <c r="E26" s="538">
        <f>SUM(E27:E28)</f>
        <v>1.1475742390776587</v>
      </c>
      <c r="F26" s="539">
        <f t="shared" si="2"/>
        <v>144.13677014064393</v>
      </c>
      <c r="G26" s="540">
        <f>SUM(G27:G28)</f>
        <v>8.2492901403521621</v>
      </c>
      <c r="H26" s="541">
        <f>SUM(H27:H28)</f>
        <v>12.347582921264713</v>
      </c>
      <c r="I26" s="542">
        <f>SUM(I27:I28)</f>
        <v>123.53989707902704</v>
      </c>
      <c r="J26" s="539">
        <f t="shared" si="3"/>
        <v>57.659908901278399</v>
      </c>
      <c r="K26" s="540">
        <f t="shared" ref="K26:P26" si="20">SUM(K27:K28)</f>
        <v>19.940796572186763</v>
      </c>
      <c r="L26" s="541">
        <f t="shared" si="20"/>
        <v>28.797949415487636</v>
      </c>
      <c r="M26" s="541">
        <f t="shared" si="20"/>
        <v>8.9211629136039985</v>
      </c>
      <c r="N26" s="543">
        <f t="shared" si="20"/>
        <v>0</v>
      </c>
      <c r="O26" s="538">
        <f t="shared" si="20"/>
        <v>456.80767021100007</v>
      </c>
      <c r="P26" s="539">
        <f t="shared" si="20"/>
        <v>2.2799765079999998</v>
      </c>
    </row>
    <row r="27" spans="2:16" s="1" customFormat="1" x14ac:dyDescent="0.25">
      <c r="B27" s="544" t="s">
        <v>276</v>
      </c>
      <c r="C27" s="545" t="s">
        <v>41</v>
      </c>
      <c r="D27" s="546">
        <f t="shared" si="1"/>
        <v>67.933180000000021</v>
      </c>
      <c r="E27" s="511">
        <f>SUM(E50,E73,E112)</f>
        <v>0.21859108343637346</v>
      </c>
      <c r="F27" s="547">
        <f t="shared" si="2"/>
        <v>11.934677092428714</v>
      </c>
      <c r="G27" s="548">
        <f t="shared" ref="G27:I28" si="21">SUM(G50,G73,G112)</f>
        <v>1.5713344024510023</v>
      </c>
      <c r="H27" s="549">
        <f t="shared" si="21"/>
        <v>2.3519821798224738</v>
      </c>
      <c r="I27" s="549">
        <f t="shared" si="21"/>
        <v>8.011360510155237</v>
      </c>
      <c r="J27" s="547">
        <f t="shared" si="3"/>
        <v>11.126011874134914</v>
      </c>
      <c r="K27" s="530">
        <f t="shared" ref="K27:P28" si="22">SUM(K50,K73,K112)</f>
        <v>3.798346687312149</v>
      </c>
      <c r="L27" s="531">
        <f t="shared" si="22"/>
        <v>5.6283514479244605</v>
      </c>
      <c r="M27" s="531">
        <f t="shared" si="22"/>
        <v>1.6993137388983044</v>
      </c>
      <c r="N27" s="532">
        <f t="shared" si="22"/>
        <v>0</v>
      </c>
      <c r="O27" s="550">
        <f t="shared" si="22"/>
        <v>44.151954326000009</v>
      </c>
      <c r="P27" s="551">
        <f t="shared" si="22"/>
        <v>0.50194562400000009</v>
      </c>
    </row>
    <row r="28" spans="2:16" s="1" customFormat="1" ht="26.25" x14ac:dyDescent="0.25">
      <c r="B28" s="544" t="s">
        <v>278</v>
      </c>
      <c r="C28" s="552" t="s">
        <v>43</v>
      </c>
      <c r="D28" s="537">
        <f t="shared" si="1"/>
        <v>594.09872000000007</v>
      </c>
      <c r="E28" s="511">
        <f>SUM(E51,E74,E113)</f>
        <v>0.92898315564128509</v>
      </c>
      <c r="F28" s="539">
        <f t="shared" si="2"/>
        <v>132.2020930482152</v>
      </c>
      <c r="G28" s="530">
        <f t="shared" si="21"/>
        <v>6.6779557379011605</v>
      </c>
      <c r="H28" s="531">
        <f t="shared" si="21"/>
        <v>9.9956007414422405</v>
      </c>
      <c r="I28" s="531">
        <f t="shared" si="21"/>
        <v>115.5285365688718</v>
      </c>
      <c r="J28" s="539">
        <f t="shared" si="3"/>
        <v>46.533897027143489</v>
      </c>
      <c r="K28" s="530">
        <f t="shared" si="22"/>
        <v>16.142449884874615</v>
      </c>
      <c r="L28" s="531">
        <f t="shared" si="22"/>
        <v>23.169597967563178</v>
      </c>
      <c r="M28" s="531">
        <f t="shared" si="22"/>
        <v>7.2218491747056941</v>
      </c>
      <c r="N28" s="532">
        <f t="shared" si="22"/>
        <v>0</v>
      </c>
      <c r="O28" s="553">
        <f t="shared" si="22"/>
        <v>412.65571588500006</v>
      </c>
      <c r="P28" s="554">
        <f t="shared" si="22"/>
        <v>1.7780308839999999</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34961.201630000003</v>
      </c>
      <c r="E33" s="492">
        <f t="shared" ref="E33:P33" si="27">E34+E38+E43+E46+E49+E52</f>
        <v>131.30085940000001</v>
      </c>
      <c r="F33" s="493">
        <f t="shared" si="27"/>
        <v>7168.7799700000005</v>
      </c>
      <c r="G33" s="494">
        <f t="shared" si="27"/>
        <v>943.85062000000016</v>
      </c>
      <c r="H33" s="495">
        <f t="shared" si="27"/>
        <v>1412.7607800000001</v>
      </c>
      <c r="I33" s="496">
        <f t="shared" si="27"/>
        <v>4812.1685700000007</v>
      </c>
      <c r="J33" s="493">
        <f t="shared" si="27"/>
        <v>6683.0405199999996</v>
      </c>
      <c r="K33" s="494">
        <f t="shared" si="27"/>
        <v>2281.5457200000001</v>
      </c>
      <c r="L33" s="495">
        <f t="shared" si="27"/>
        <v>3380.7712299999994</v>
      </c>
      <c r="M33" s="495">
        <f t="shared" si="27"/>
        <v>1020.7235700000001</v>
      </c>
      <c r="N33" s="570">
        <f t="shared" si="27"/>
        <v>0</v>
      </c>
      <c r="O33" s="492">
        <f t="shared" si="27"/>
        <v>20711.738750600001</v>
      </c>
      <c r="P33" s="493">
        <f t="shared" si="27"/>
        <v>266.34152999999992</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c r="F35" s="503">
        <f t="shared" si="28"/>
        <v>0</v>
      </c>
      <c r="G35" s="309"/>
      <c r="H35" s="310"/>
      <c r="I35" s="573"/>
      <c r="J35" s="503">
        <f t="shared" si="29"/>
        <v>0</v>
      </c>
      <c r="K35" s="309"/>
      <c r="L35" s="310"/>
      <c r="M35" s="311"/>
      <c r="N35" s="572"/>
      <c r="O35" s="574"/>
      <c r="P35" s="575"/>
    </row>
    <row r="36" spans="2:16" s="1" customFormat="1" x14ac:dyDescent="0.25">
      <c r="B36" s="509" t="s">
        <v>140</v>
      </c>
      <c r="C36" s="510" t="s">
        <v>11</v>
      </c>
      <c r="D36" s="501">
        <f t="shared" si="1"/>
        <v>0</v>
      </c>
      <c r="E36" s="572"/>
      <c r="F36" s="503">
        <f t="shared" si="28"/>
        <v>0</v>
      </c>
      <c r="G36" s="309"/>
      <c r="H36" s="310"/>
      <c r="I36" s="573"/>
      <c r="J36" s="503">
        <f t="shared" si="29"/>
        <v>0</v>
      </c>
      <c r="K36" s="309"/>
      <c r="L36" s="310"/>
      <c r="M36" s="311"/>
      <c r="N36" s="572"/>
      <c r="O36" s="574"/>
      <c r="P36" s="575"/>
    </row>
    <row r="37" spans="2:16" s="1" customFormat="1" x14ac:dyDescent="0.25">
      <c r="B37" s="509" t="s">
        <v>607</v>
      </c>
      <c r="C37" s="510" t="s">
        <v>13</v>
      </c>
      <c r="D37" s="501">
        <f t="shared" si="1"/>
        <v>0</v>
      </c>
      <c r="E37" s="572"/>
      <c r="F37" s="503">
        <f t="shared" si="28"/>
        <v>0</v>
      </c>
      <c r="G37" s="309"/>
      <c r="H37" s="310"/>
      <c r="I37" s="573"/>
      <c r="J37" s="503">
        <f t="shared" si="29"/>
        <v>0</v>
      </c>
      <c r="K37" s="309"/>
      <c r="L37" s="310"/>
      <c r="M37" s="311"/>
      <c r="N37" s="572"/>
      <c r="O37" s="574"/>
      <c r="P37" s="575"/>
    </row>
    <row r="38" spans="2:16" s="1" customFormat="1" x14ac:dyDescent="0.25">
      <c r="B38" s="499" t="s">
        <v>141</v>
      </c>
      <c r="C38" s="520" t="s">
        <v>15</v>
      </c>
      <c r="D38" s="501">
        <f t="shared" si="1"/>
        <v>28954.657760000002</v>
      </c>
      <c r="E38" s="502">
        <f>SUM(E39:E42)</f>
        <v>120.6046114</v>
      </c>
      <c r="F38" s="503">
        <f t="shared" si="28"/>
        <v>7005.3432200000007</v>
      </c>
      <c r="G38" s="504">
        <f>SUM(G39:G42)</f>
        <v>927.44686000000013</v>
      </c>
      <c r="H38" s="505">
        <f>SUM(H39:H42)</f>
        <v>1351.84779</v>
      </c>
      <c r="I38" s="506">
        <f>SUM(I39:I42)</f>
        <v>4726.0485700000008</v>
      </c>
      <c r="J38" s="503">
        <f t="shared" si="29"/>
        <v>6072.9588899999999</v>
      </c>
      <c r="K38" s="504">
        <f t="shared" ref="K38:P38" si="31">SUM(K39:K42)</f>
        <v>2073.49892</v>
      </c>
      <c r="L38" s="505">
        <f t="shared" si="31"/>
        <v>3263.4531399999996</v>
      </c>
      <c r="M38" s="507">
        <f t="shared" si="31"/>
        <v>736.00683000000004</v>
      </c>
      <c r="N38" s="502">
        <f t="shared" si="31"/>
        <v>0</v>
      </c>
      <c r="O38" s="508">
        <f t="shared" si="31"/>
        <v>15544.439848600001</v>
      </c>
      <c r="P38" s="503">
        <f t="shared" si="31"/>
        <v>211.3111899999999</v>
      </c>
    </row>
    <row r="39" spans="2:16" s="1" customFormat="1" x14ac:dyDescent="0.25">
      <c r="B39" s="509" t="s">
        <v>143</v>
      </c>
      <c r="C39" s="510" t="s">
        <v>17</v>
      </c>
      <c r="D39" s="501">
        <f t="shared" si="1"/>
        <v>6394.1835900000005</v>
      </c>
      <c r="E39" s="572">
        <v>120.6046114</v>
      </c>
      <c r="F39" s="503">
        <f t="shared" si="28"/>
        <v>1099.32752</v>
      </c>
      <c r="G39" s="309">
        <v>143.67731000000001</v>
      </c>
      <c r="H39" s="310">
        <v>955.65021000000002</v>
      </c>
      <c r="I39" s="573"/>
      <c r="J39" s="503">
        <f t="shared" si="29"/>
        <v>1507.99542</v>
      </c>
      <c r="K39" s="309"/>
      <c r="L39" s="310">
        <v>1227.3418899999999</v>
      </c>
      <c r="M39" s="311">
        <v>280.65353000000005</v>
      </c>
      <c r="N39" s="572"/>
      <c r="O39" s="574">
        <v>3547.9330285999999</v>
      </c>
      <c r="P39" s="575">
        <v>118.32301</v>
      </c>
    </row>
    <row r="40" spans="2:16" s="1" customFormat="1" x14ac:dyDescent="0.25">
      <c r="B40" s="509" t="s">
        <v>145</v>
      </c>
      <c r="C40" s="510" t="s">
        <v>597</v>
      </c>
      <c r="D40" s="501">
        <f t="shared" si="1"/>
        <v>0</v>
      </c>
      <c r="E40" s="572"/>
      <c r="F40" s="503">
        <f t="shared" si="28"/>
        <v>0</v>
      </c>
      <c r="G40" s="309"/>
      <c r="H40" s="310"/>
      <c r="I40" s="573"/>
      <c r="J40" s="503">
        <f t="shared" si="29"/>
        <v>0</v>
      </c>
      <c r="K40" s="309"/>
      <c r="L40" s="310"/>
      <c r="M40" s="311"/>
      <c r="N40" s="572"/>
      <c r="O40" s="574"/>
      <c r="P40" s="575"/>
    </row>
    <row r="41" spans="2:16" s="1" customFormat="1" x14ac:dyDescent="0.25">
      <c r="B41" s="509" t="s">
        <v>608</v>
      </c>
      <c r="C41" s="510" t="s">
        <v>23</v>
      </c>
      <c r="D41" s="501">
        <f t="shared" si="1"/>
        <v>6053.1612100000002</v>
      </c>
      <c r="E41" s="572"/>
      <c r="F41" s="503">
        <f t="shared" si="28"/>
        <v>4690.2214199999999</v>
      </c>
      <c r="G41" s="309"/>
      <c r="H41" s="310"/>
      <c r="I41" s="573">
        <v>4690.2214199999999</v>
      </c>
      <c r="J41" s="503">
        <f t="shared" si="29"/>
        <v>1362.9397900000001</v>
      </c>
      <c r="K41" s="309">
        <v>1362.9397900000001</v>
      </c>
      <c r="L41" s="310"/>
      <c r="M41" s="311"/>
      <c r="N41" s="572"/>
      <c r="O41" s="574"/>
      <c r="P41" s="575"/>
    </row>
    <row r="42" spans="2:16" s="1" customFormat="1" ht="38.25" x14ac:dyDescent="0.25">
      <c r="B42" s="509" t="s">
        <v>609</v>
      </c>
      <c r="C42" s="510" t="s">
        <v>599</v>
      </c>
      <c r="D42" s="501">
        <f t="shared" si="1"/>
        <v>16507.312960000003</v>
      </c>
      <c r="E42" s="572"/>
      <c r="F42" s="503">
        <f t="shared" si="28"/>
        <v>1215.7942800000005</v>
      </c>
      <c r="G42" s="309">
        <v>783.76955000000009</v>
      </c>
      <c r="H42" s="310">
        <v>396.19758000000002</v>
      </c>
      <c r="I42" s="573">
        <v>35.8271500000006</v>
      </c>
      <c r="J42" s="503">
        <f t="shared" si="29"/>
        <v>3202.0236800000002</v>
      </c>
      <c r="K42" s="309">
        <v>710.55912999999998</v>
      </c>
      <c r="L42" s="310">
        <v>2036.1112499999999</v>
      </c>
      <c r="M42" s="311">
        <v>455.35329999999999</v>
      </c>
      <c r="N42" s="572"/>
      <c r="O42" s="574">
        <v>11996.506820000001</v>
      </c>
      <c r="P42" s="575">
        <v>92.9881799999999</v>
      </c>
    </row>
    <row r="43" spans="2:16" s="1" customFormat="1" x14ac:dyDescent="0.25">
      <c r="B43" s="499" t="s">
        <v>302</v>
      </c>
      <c r="C43" s="524" t="s">
        <v>27</v>
      </c>
      <c r="D43" s="501">
        <f t="shared" si="1"/>
        <v>5630.7437500000015</v>
      </c>
      <c r="E43" s="502">
        <f>SUM(E44:E45)</f>
        <v>1.1410634000000002</v>
      </c>
      <c r="F43" s="503">
        <f t="shared" si="28"/>
        <v>77.850439999999978</v>
      </c>
      <c r="G43" s="504">
        <f>SUM(G44:G45)</f>
        <v>15.21785</v>
      </c>
      <c r="H43" s="505">
        <f>SUM(H44:H45)</f>
        <v>60.765879999999996</v>
      </c>
      <c r="I43" s="506">
        <f>SUM(I44:I45)</f>
        <v>1.8667099999999901</v>
      </c>
      <c r="J43" s="503">
        <f t="shared" si="29"/>
        <v>599.01271999999994</v>
      </c>
      <c r="K43" s="504">
        <f t="shared" ref="K43:P43" si="32">SUM(K44:K45)</f>
        <v>207.90179999999998</v>
      </c>
      <c r="L43" s="505">
        <f t="shared" si="32"/>
        <v>106.39417999999999</v>
      </c>
      <c r="M43" s="507">
        <f t="shared" si="32"/>
        <v>284.71674000000002</v>
      </c>
      <c r="N43" s="502">
        <f t="shared" si="32"/>
        <v>0</v>
      </c>
      <c r="O43" s="508">
        <f t="shared" si="32"/>
        <v>4897.709186600001</v>
      </c>
      <c r="P43" s="503">
        <f t="shared" si="32"/>
        <v>55.030339999999995</v>
      </c>
    </row>
    <row r="44" spans="2:16" s="1" customFormat="1" ht="51.75" x14ac:dyDescent="0.25">
      <c r="B44" s="509" t="s">
        <v>304</v>
      </c>
      <c r="C44" s="525" t="s">
        <v>29</v>
      </c>
      <c r="D44" s="501">
        <f t="shared" si="1"/>
        <v>5630.7437500000015</v>
      </c>
      <c r="E44" s="572">
        <v>1.1410634000000002</v>
      </c>
      <c r="F44" s="503">
        <f t="shared" si="28"/>
        <v>77.850439999999978</v>
      </c>
      <c r="G44" s="309">
        <v>15.21785</v>
      </c>
      <c r="H44" s="310">
        <v>60.765879999999996</v>
      </c>
      <c r="I44" s="573">
        <v>1.8667099999999901</v>
      </c>
      <c r="J44" s="503">
        <f t="shared" si="29"/>
        <v>599.01271999999994</v>
      </c>
      <c r="K44" s="309">
        <v>207.90179999999998</v>
      </c>
      <c r="L44" s="310">
        <v>106.39417999999999</v>
      </c>
      <c r="M44" s="311">
        <v>284.71674000000002</v>
      </c>
      <c r="N44" s="572"/>
      <c r="O44" s="574">
        <v>4897.709186600001</v>
      </c>
      <c r="P44" s="575">
        <v>55.030339999999995</v>
      </c>
    </row>
    <row r="45" spans="2:16" s="1" customFormat="1" x14ac:dyDescent="0.25">
      <c r="B45" s="509" t="s">
        <v>305</v>
      </c>
      <c r="C45" s="525" t="s">
        <v>31</v>
      </c>
      <c r="D45" s="501">
        <f t="shared" si="1"/>
        <v>0</v>
      </c>
      <c r="E45" s="572"/>
      <c r="F45" s="503">
        <f t="shared" si="28"/>
        <v>0</v>
      </c>
      <c r="G45" s="309"/>
      <c r="H45" s="310"/>
      <c r="I45" s="573"/>
      <c r="J45" s="503">
        <f t="shared" si="29"/>
        <v>0</v>
      </c>
      <c r="K45" s="309"/>
      <c r="L45" s="310"/>
      <c r="M45" s="311"/>
      <c r="N45" s="572"/>
      <c r="O45" s="574"/>
      <c r="P45" s="575"/>
    </row>
    <row r="46" spans="2:16" s="1" customFormat="1" x14ac:dyDescent="0.25">
      <c r="B46" s="499" t="s">
        <v>307</v>
      </c>
      <c r="C46" s="524" t="s">
        <v>33</v>
      </c>
      <c r="D46" s="501">
        <f t="shared" si="1"/>
        <v>70.342890000000011</v>
      </c>
      <c r="E46" s="502">
        <f>SUM(E47:E48)</f>
        <v>9.5551846000000111</v>
      </c>
      <c r="F46" s="503">
        <f t="shared" si="28"/>
        <v>4.1049499999999997</v>
      </c>
      <c r="G46" s="504">
        <f>SUM(G47:G48)</f>
        <v>1.18591</v>
      </c>
      <c r="H46" s="505">
        <f>SUM(H47:H48)</f>
        <v>0.14711000000000002</v>
      </c>
      <c r="I46" s="506">
        <f>SUM(I47:I48)</f>
        <v>2.7719299999999998</v>
      </c>
      <c r="J46" s="503">
        <f t="shared" si="29"/>
        <v>11.81903</v>
      </c>
      <c r="K46" s="504">
        <f t="shared" ref="K46:P46" si="33">SUM(K47:K48)</f>
        <v>0.14499999999999999</v>
      </c>
      <c r="L46" s="505">
        <f t="shared" si="33"/>
        <v>11.67403</v>
      </c>
      <c r="M46" s="507">
        <f t="shared" si="33"/>
        <v>0</v>
      </c>
      <c r="N46" s="502">
        <f t="shared" si="33"/>
        <v>0</v>
      </c>
      <c r="O46" s="508">
        <f t="shared" si="33"/>
        <v>44.863725399999993</v>
      </c>
      <c r="P46" s="503">
        <f t="shared" si="33"/>
        <v>0</v>
      </c>
    </row>
    <row r="47" spans="2:16" s="1" customFormat="1" x14ac:dyDescent="0.25">
      <c r="B47" s="509" t="s">
        <v>308</v>
      </c>
      <c r="C47" s="525" t="s">
        <v>600</v>
      </c>
      <c r="D47" s="501">
        <f t="shared" si="1"/>
        <v>9.5551846000000111</v>
      </c>
      <c r="E47" s="576">
        <v>9.5551846000000111</v>
      </c>
      <c r="F47" s="527">
        <f t="shared" si="28"/>
        <v>0</v>
      </c>
      <c r="G47" s="577"/>
      <c r="H47" s="578"/>
      <c r="I47" s="579"/>
      <c r="J47" s="527">
        <f t="shared" si="29"/>
        <v>0</v>
      </c>
      <c r="K47" s="577"/>
      <c r="L47" s="578"/>
      <c r="M47" s="580"/>
      <c r="N47" s="576"/>
      <c r="O47" s="574"/>
      <c r="P47" s="575"/>
    </row>
    <row r="48" spans="2:16" s="1" customFormat="1" ht="26.25" x14ac:dyDescent="0.25">
      <c r="B48" s="526" t="s">
        <v>308</v>
      </c>
      <c r="C48" s="581" t="s">
        <v>601</v>
      </c>
      <c r="D48" s="501">
        <f t="shared" si="1"/>
        <v>60.787705399999993</v>
      </c>
      <c r="E48" s="576"/>
      <c r="F48" s="527">
        <f t="shared" si="28"/>
        <v>4.1049499999999997</v>
      </c>
      <c r="G48" s="577">
        <v>1.18591</v>
      </c>
      <c r="H48" s="578">
        <v>0.14711000000000002</v>
      </c>
      <c r="I48" s="579">
        <v>2.7719299999999998</v>
      </c>
      <c r="J48" s="527">
        <f t="shared" si="29"/>
        <v>11.81903</v>
      </c>
      <c r="K48" s="577">
        <v>0.14499999999999999</v>
      </c>
      <c r="L48" s="578">
        <v>11.67403</v>
      </c>
      <c r="M48" s="580">
        <v>0</v>
      </c>
      <c r="N48" s="576"/>
      <c r="O48" s="574">
        <v>44.863725399999993</v>
      </c>
      <c r="P48" s="575"/>
    </row>
    <row r="49" spans="2:17" s="1" customFormat="1" x14ac:dyDescent="0.25">
      <c r="B49" s="499" t="s">
        <v>312</v>
      </c>
      <c r="C49" s="536" t="s">
        <v>39</v>
      </c>
      <c r="D49" s="537">
        <f t="shared" si="1"/>
        <v>305.45722999999998</v>
      </c>
      <c r="E49" s="538">
        <f>SUM(E50:E51)</f>
        <v>0</v>
      </c>
      <c r="F49" s="539">
        <f t="shared" si="28"/>
        <v>81.481359999999995</v>
      </c>
      <c r="G49" s="540">
        <f>SUM(G50:G51)</f>
        <v>0</v>
      </c>
      <c r="H49" s="541">
        <f>SUM(H50:H51)</f>
        <v>0</v>
      </c>
      <c r="I49" s="542">
        <f>SUM(I50:I51)</f>
        <v>81.481359999999995</v>
      </c>
      <c r="J49" s="539">
        <f t="shared" si="29"/>
        <v>-0.75012000000001</v>
      </c>
      <c r="K49" s="540">
        <f t="shared" ref="K49:P49" si="34">SUM(K50:K51)</f>
        <v>0</v>
      </c>
      <c r="L49" s="541">
        <f t="shared" si="34"/>
        <v>-0.75012000000001</v>
      </c>
      <c r="M49" s="582">
        <f t="shared" si="34"/>
        <v>0</v>
      </c>
      <c r="N49" s="538">
        <f t="shared" si="34"/>
        <v>0</v>
      </c>
      <c r="O49" s="583">
        <f t="shared" si="34"/>
        <v>224.72599</v>
      </c>
      <c r="P49" s="539">
        <f t="shared" si="34"/>
        <v>0</v>
      </c>
    </row>
    <row r="50" spans="2:17" s="1" customFormat="1" x14ac:dyDescent="0.25">
      <c r="B50" s="544" t="s">
        <v>314</v>
      </c>
      <c r="C50" s="545" t="s">
        <v>41</v>
      </c>
      <c r="D50" s="546">
        <f t="shared" si="1"/>
        <v>0</v>
      </c>
      <c r="E50" s="584"/>
      <c r="F50" s="547">
        <f t="shared" si="28"/>
        <v>0</v>
      </c>
      <c r="G50" s="585"/>
      <c r="H50" s="586"/>
      <c r="I50" s="587"/>
      <c r="J50" s="547">
        <f t="shared" si="29"/>
        <v>0</v>
      </c>
      <c r="K50" s="585"/>
      <c r="L50" s="586"/>
      <c r="M50" s="588"/>
      <c r="N50" s="584"/>
      <c r="O50" s="574"/>
      <c r="P50" s="575"/>
    </row>
    <row r="51" spans="2:17" s="1" customFormat="1" ht="26.25" x14ac:dyDescent="0.25">
      <c r="B51" s="544" t="s">
        <v>316</v>
      </c>
      <c r="C51" s="552" t="s">
        <v>43</v>
      </c>
      <c r="D51" s="537">
        <f t="shared" si="1"/>
        <v>305.45722999999998</v>
      </c>
      <c r="E51" s="589"/>
      <c r="F51" s="539">
        <f t="shared" si="28"/>
        <v>81.481359999999995</v>
      </c>
      <c r="G51" s="590"/>
      <c r="H51" s="591"/>
      <c r="I51" s="592">
        <v>81.481359999999995</v>
      </c>
      <c r="J51" s="539">
        <f t="shared" si="29"/>
        <v>-0.75012000000001</v>
      </c>
      <c r="K51" s="590"/>
      <c r="L51" s="591">
        <v>-0.75012000000001</v>
      </c>
      <c r="M51" s="593"/>
      <c r="N51" s="589"/>
      <c r="O51" s="574">
        <v>224.72599</v>
      </c>
      <c r="P51" s="575"/>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c r="F53" s="539">
        <f t="shared" si="28"/>
        <v>0</v>
      </c>
      <c r="G53" s="590"/>
      <c r="H53" s="591"/>
      <c r="I53" s="592"/>
      <c r="J53" s="539">
        <f t="shared" si="29"/>
        <v>0</v>
      </c>
      <c r="K53" s="590"/>
      <c r="L53" s="591"/>
      <c r="M53" s="593"/>
      <c r="N53" s="589"/>
      <c r="O53" s="574"/>
      <c r="P53" s="575"/>
    </row>
    <row r="54" spans="2:17" s="1" customFormat="1" x14ac:dyDescent="0.25">
      <c r="B54" s="557" t="s">
        <v>610</v>
      </c>
      <c r="C54" s="558" t="s">
        <v>603</v>
      </c>
      <c r="D54" s="537">
        <f t="shared" si="1"/>
        <v>0</v>
      </c>
      <c r="E54" s="589"/>
      <c r="F54" s="539">
        <f t="shared" si="28"/>
        <v>0</v>
      </c>
      <c r="G54" s="590"/>
      <c r="H54" s="591"/>
      <c r="I54" s="592"/>
      <c r="J54" s="539">
        <f t="shared" si="29"/>
        <v>0</v>
      </c>
      <c r="K54" s="590"/>
      <c r="L54" s="591"/>
      <c r="M54" s="593"/>
      <c r="N54" s="589"/>
      <c r="O54" s="574"/>
      <c r="P54" s="575"/>
    </row>
    <row r="55" spans="2:17" s="1" customFormat="1" ht="15.75" thickBot="1" x14ac:dyDescent="0.3">
      <c r="B55" s="560" t="s">
        <v>611</v>
      </c>
      <c r="C55" s="561" t="s">
        <v>603</v>
      </c>
      <c r="D55" s="562">
        <f t="shared" si="1"/>
        <v>0</v>
      </c>
      <c r="E55" s="594"/>
      <c r="F55" s="564">
        <f t="shared" si="28"/>
        <v>0</v>
      </c>
      <c r="G55" s="595"/>
      <c r="H55" s="596"/>
      <c r="I55" s="597"/>
      <c r="J55" s="564">
        <f t="shared" si="29"/>
        <v>0</v>
      </c>
      <c r="K55" s="595"/>
      <c r="L55" s="596"/>
      <c r="M55" s="598"/>
      <c r="N55" s="599"/>
      <c r="O55" s="600"/>
      <c r="P55" s="601"/>
    </row>
    <row r="56" spans="2:17" s="1" customFormat="1" ht="16.5" thickTop="1" thickBot="1" x14ac:dyDescent="0.3">
      <c r="B56" s="489" t="s">
        <v>59</v>
      </c>
      <c r="C56" s="490" t="s">
        <v>612</v>
      </c>
      <c r="D56" s="491">
        <f t="shared" ref="D56:P56" si="36">D57+D61+D66+D69+D72+D75</f>
        <v>1924.9651900000001</v>
      </c>
      <c r="E56" s="492">
        <f t="shared" si="36"/>
        <v>5.9339872965036395</v>
      </c>
      <c r="F56" s="493">
        <f t="shared" si="36"/>
        <v>324.01361000891927</v>
      </c>
      <c r="G56" s="494">
        <f t="shared" si="36"/>
        <v>42.659642322091408</v>
      </c>
      <c r="H56" s="495">
        <f t="shared" si="36"/>
        <v>63.853563721468618</v>
      </c>
      <c r="I56" s="496">
        <f t="shared" si="36"/>
        <v>217.50040396535923</v>
      </c>
      <c r="J56" s="493">
        <f t="shared" si="36"/>
        <v>302.0591797026043</v>
      </c>
      <c r="K56" s="494">
        <f t="shared" si="36"/>
        <v>103.12100318342236</v>
      </c>
      <c r="L56" s="495">
        <f t="shared" si="36"/>
        <v>152.80364785130138</v>
      </c>
      <c r="M56" s="497">
        <f t="shared" si="36"/>
        <v>46.134528667880573</v>
      </c>
      <c r="N56" s="492">
        <f t="shared" si="36"/>
        <v>0</v>
      </c>
      <c r="O56" s="498">
        <f t="shared" si="36"/>
        <v>1289.4683602218865</v>
      </c>
      <c r="P56" s="493">
        <f t="shared" si="36"/>
        <v>3.4899137986944</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1562.4885400000001</v>
      </c>
      <c r="E61" s="502">
        <f>SUM(E62:E65)</f>
        <v>4.7726067147375248</v>
      </c>
      <c r="F61" s="503">
        <f t="shared" si="37"/>
        <v>260.60441459194033</v>
      </c>
      <c r="G61" s="504">
        <f>SUM(G62:G65)</f>
        <v>34.311107612074807</v>
      </c>
      <c r="H61" s="505">
        <f>SUM(H62:H65)</f>
        <v>51.357431220353014</v>
      </c>
      <c r="I61" s="506">
        <f>SUM(I62:I65)</f>
        <v>174.9358757595125</v>
      </c>
      <c r="J61" s="503">
        <f t="shared" si="38"/>
        <v>242.94644028450938</v>
      </c>
      <c r="K61" s="504">
        <f t="shared" ref="K61:P61" si="42">SUM(K62:K65)</f>
        <v>82.940305907501937</v>
      </c>
      <c r="L61" s="505">
        <f t="shared" si="42"/>
        <v>122.90009599446148</v>
      </c>
      <c r="M61" s="507">
        <f t="shared" si="42"/>
        <v>37.106038382545954</v>
      </c>
      <c r="N61" s="502">
        <f t="shared" si="42"/>
        <v>0</v>
      </c>
      <c r="O61" s="508">
        <f t="shared" si="42"/>
        <v>1052.9125896596865</v>
      </c>
      <c r="P61" s="503">
        <f t="shared" si="42"/>
        <v>1.2523497777344001</v>
      </c>
    </row>
    <row r="62" spans="2:17" s="1" customFormat="1" x14ac:dyDescent="0.25">
      <c r="B62" s="509" t="s">
        <v>154</v>
      </c>
      <c r="C62" s="510" t="s">
        <v>17</v>
      </c>
      <c r="D62" s="603">
        <v>1389.7139200000001</v>
      </c>
      <c r="E62" s="604">
        <f>IFERROR($D62*E83/100, 0)</f>
        <v>4.2219508889600004</v>
      </c>
      <c r="F62" s="519">
        <f t="shared" si="37"/>
        <v>230.53964218880003</v>
      </c>
      <c r="G62" s="512">
        <f t="shared" ref="G62:I65" si="43">IFERROR($D62*G83/100, 0)</f>
        <v>30.352741726720001</v>
      </c>
      <c r="H62" s="513">
        <f t="shared" si="43"/>
        <v>45.432527472640004</v>
      </c>
      <c r="I62" s="605">
        <f t="shared" si="43"/>
        <v>154.75437298944001</v>
      </c>
      <c r="J62" s="519">
        <f t="shared" si="38"/>
        <v>214.91878522526721</v>
      </c>
      <c r="K62" s="512">
        <f t="shared" ref="K62:P65" si="44">IFERROR($D62*K83/100, 0)</f>
        <v>73.371850314470407</v>
      </c>
      <c r="L62" s="513">
        <f t="shared" si="44"/>
        <v>108.7216558690304</v>
      </c>
      <c r="M62" s="606">
        <f t="shared" si="44"/>
        <v>32.8252790417664</v>
      </c>
      <c r="N62" s="604">
        <f t="shared" si="44"/>
        <v>0</v>
      </c>
      <c r="O62" s="607">
        <f t="shared" si="44"/>
        <v>938.94272744688658</v>
      </c>
      <c r="P62" s="519">
        <f t="shared" si="44"/>
        <v>1.0906752786944001</v>
      </c>
    </row>
    <row r="63" spans="2:17" s="1" customFormat="1" x14ac:dyDescent="0.25">
      <c r="B63" s="509" t="s">
        <v>156</v>
      </c>
      <c r="C63" s="510" t="s">
        <v>597</v>
      </c>
      <c r="D63" s="603"/>
      <c r="E63" s="604">
        <f>IFERROR($D63*E84/100, 0)</f>
        <v>0</v>
      </c>
      <c r="F63" s="519">
        <f t="shared" si="37"/>
        <v>0</v>
      </c>
      <c r="G63" s="512">
        <f t="shared" si="43"/>
        <v>0</v>
      </c>
      <c r="H63" s="513">
        <f t="shared" si="43"/>
        <v>0</v>
      </c>
      <c r="I63" s="605">
        <f t="shared" si="43"/>
        <v>0</v>
      </c>
      <c r="J63" s="519">
        <f t="shared" si="38"/>
        <v>0</v>
      </c>
      <c r="K63" s="512">
        <f t="shared" si="44"/>
        <v>0</v>
      </c>
      <c r="L63" s="513">
        <f t="shared" si="44"/>
        <v>0</v>
      </c>
      <c r="M63" s="606">
        <f t="shared" si="44"/>
        <v>0</v>
      </c>
      <c r="N63" s="604">
        <f t="shared" si="44"/>
        <v>0</v>
      </c>
      <c r="O63" s="607">
        <f t="shared" si="44"/>
        <v>0</v>
      </c>
      <c r="P63" s="519">
        <f t="shared" si="44"/>
        <v>0</v>
      </c>
    </row>
    <row r="64" spans="2:17" s="1" customFormat="1" x14ac:dyDescent="0.25">
      <c r="B64" s="509" t="s">
        <v>158</v>
      </c>
      <c r="C64" s="510" t="s">
        <v>23</v>
      </c>
      <c r="D64" s="603"/>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172.77462</v>
      </c>
      <c r="E65" s="604">
        <f>IFERROR($D65*E86/100, 0)</f>
        <v>0.55065582577752414</v>
      </c>
      <c r="F65" s="519">
        <f t="shared" si="37"/>
        <v>30.06477240314031</v>
      </c>
      <c r="G65" s="512">
        <f t="shared" si="43"/>
        <v>3.9583658853548083</v>
      </c>
      <c r="H65" s="513">
        <f t="shared" si="43"/>
        <v>5.924903747713012</v>
      </c>
      <c r="I65" s="605">
        <f t="shared" si="43"/>
        <v>20.181502770072488</v>
      </c>
      <c r="J65" s="519">
        <f t="shared" si="38"/>
        <v>28.027655059242161</v>
      </c>
      <c r="K65" s="512">
        <f t="shared" si="44"/>
        <v>9.5684555930315263</v>
      </c>
      <c r="L65" s="513">
        <f t="shared" si="44"/>
        <v>14.178440125431086</v>
      </c>
      <c r="M65" s="606">
        <f t="shared" si="44"/>
        <v>4.280759340779551</v>
      </c>
      <c r="N65" s="604">
        <f t="shared" si="44"/>
        <v>0</v>
      </c>
      <c r="O65" s="607">
        <f t="shared" si="44"/>
        <v>113.96986221280002</v>
      </c>
      <c r="P65" s="519">
        <f t="shared" si="44"/>
        <v>0.16167449904</v>
      </c>
    </row>
    <row r="66" spans="2:16" s="1" customFormat="1" x14ac:dyDescent="0.25">
      <c r="B66" s="499" t="s">
        <v>160</v>
      </c>
      <c r="C66" s="524" t="s">
        <v>27</v>
      </c>
      <c r="D66" s="501">
        <f>D67+D68</f>
        <v>12.315070000000011</v>
      </c>
      <c r="E66" s="502">
        <f>E67+E68</f>
        <v>3.7680766898567433E-2</v>
      </c>
      <c r="F66" s="503">
        <f t="shared" si="37"/>
        <v>2.057299001933945</v>
      </c>
      <c r="G66" s="504">
        <f>G67+G68</f>
        <v>0.27086658352282156</v>
      </c>
      <c r="H66" s="505">
        <f>H67+H68</f>
        <v>0.40543458647475011</v>
      </c>
      <c r="I66" s="506">
        <f>I67+I68</f>
        <v>1.3809978319363734</v>
      </c>
      <c r="J66" s="503">
        <f t="shared" si="38"/>
        <v>1.9179013234074904</v>
      </c>
      <c r="K66" s="504">
        <f t="shared" ref="K66:P66" si="45">K67+K68</f>
        <v>0.65475879469943665</v>
      </c>
      <c r="L66" s="505">
        <f t="shared" si="45"/>
        <v>0.97021491890564926</v>
      </c>
      <c r="M66" s="507">
        <f t="shared" si="45"/>
        <v>0.29292760980240451</v>
      </c>
      <c r="N66" s="502">
        <f t="shared" si="45"/>
        <v>0</v>
      </c>
      <c r="O66" s="508">
        <f t="shared" si="45"/>
        <v>8.2510123212000082</v>
      </c>
      <c r="P66" s="503">
        <f t="shared" si="45"/>
        <v>5.1176586560000015E-2</v>
      </c>
    </row>
    <row r="67" spans="2:16" s="1" customFormat="1" ht="51.75" x14ac:dyDescent="0.25">
      <c r="B67" s="509" t="s">
        <v>412</v>
      </c>
      <c r="C67" s="525" t="s">
        <v>29</v>
      </c>
      <c r="D67" s="603">
        <v>12.315070000000011</v>
      </c>
      <c r="E67" s="604">
        <f>IFERROR($D67*E87/100, 0)</f>
        <v>3.7680766898567433E-2</v>
      </c>
      <c r="F67" s="519">
        <f t="shared" si="37"/>
        <v>2.057299001933945</v>
      </c>
      <c r="G67" s="512">
        <f t="shared" ref="G67:I68" si="46">IFERROR($D67*G87/100, 0)</f>
        <v>0.27086658352282156</v>
      </c>
      <c r="H67" s="513">
        <f t="shared" si="46"/>
        <v>0.40543458647475011</v>
      </c>
      <c r="I67" s="605">
        <f t="shared" si="46"/>
        <v>1.3809978319363734</v>
      </c>
      <c r="J67" s="519">
        <f t="shared" si="38"/>
        <v>1.9179013234074904</v>
      </c>
      <c r="K67" s="512">
        <f t="shared" ref="K67:P68" si="47">IFERROR($D67*K87/100, 0)</f>
        <v>0.65475879469943665</v>
      </c>
      <c r="L67" s="513">
        <f t="shared" si="47"/>
        <v>0.97021491890564926</v>
      </c>
      <c r="M67" s="606">
        <f t="shared" si="47"/>
        <v>0.29292760980240451</v>
      </c>
      <c r="N67" s="604">
        <f t="shared" si="47"/>
        <v>0</v>
      </c>
      <c r="O67" s="607">
        <f t="shared" si="47"/>
        <v>8.2510123212000082</v>
      </c>
      <c r="P67" s="519">
        <f t="shared" si="47"/>
        <v>5.1176586560000015E-2</v>
      </c>
    </row>
    <row r="68" spans="2:16" s="1" customFormat="1" x14ac:dyDescent="0.25">
      <c r="B68" s="509" t="s">
        <v>615</v>
      </c>
      <c r="C68" s="525" t="s">
        <v>31</v>
      </c>
      <c r="D68" s="603"/>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18.58691</v>
      </c>
      <c r="E69" s="502">
        <f>E70+E71</f>
        <v>5.4625313149349174E-2</v>
      </c>
      <c r="F69" s="503">
        <f t="shared" si="37"/>
        <v>2.9824393575906178</v>
      </c>
      <c r="G69" s="504">
        <f>G70+G71</f>
        <v>0.39267173055310084</v>
      </c>
      <c r="H69" s="505">
        <f>H70+H71</f>
        <v>0.58775319800091719</v>
      </c>
      <c r="I69" s="506">
        <f>I70+I71</f>
        <v>2.0020144290365995</v>
      </c>
      <c r="J69" s="503">
        <f t="shared" si="38"/>
        <v>2.7803563728600338</v>
      </c>
      <c r="K69" s="504">
        <f t="shared" ref="K69:P69" si="48">K70+K71</f>
        <v>0.94919522986425575</v>
      </c>
      <c r="L69" s="505">
        <f t="shared" si="48"/>
        <v>1.4065078322332771</v>
      </c>
      <c r="M69" s="507">
        <f t="shared" si="48"/>
        <v>0.4246533107625009</v>
      </c>
      <c r="N69" s="502">
        <f t="shared" si="48"/>
        <v>0</v>
      </c>
      <c r="O69" s="508">
        <f t="shared" si="48"/>
        <v>12.65307803</v>
      </c>
      <c r="P69" s="503">
        <f t="shared" si="48"/>
        <v>0.11641092640000003</v>
      </c>
    </row>
    <row r="70" spans="2:16" s="1" customFormat="1" x14ac:dyDescent="0.25">
      <c r="B70" s="526" t="s">
        <v>413</v>
      </c>
      <c r="C70" s="525" t="s">
        <v>600</v>
      </c>
      <c r="D70" s="603"/>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18.58691</v>
      </c>
      <c r="E71" s="604">
        <f>IFERROR($D71*E90/100, 0)</f>
        <v>5.4625313149349174E-2</v>
      </c>
      <c r="F71" s="519">
        <f t="shared" si="37"/>
        <v>2.9824393575906178</v>
      </c>
      <c r="G71" s="512">
        <f t="shared" si="49"/>
        <v>0.39267173055310084</v>
      </c>
      <c r="H71" s="513">
        <f t="shared" si="49"/>
        <v>0.58775319800091719</v>
      </c>
      <c r="I71" s="605">
        <f t="shared" si="49"/>
        <v>2.0020144290365995</v>
      </c>
      <c r="J71" s="519">
        <f t="shared" si="38"/>
        <v>2.7803563728600338</v>
      </c>
      <c r="K71" s="512">
        <f t="shared" si="50"/>
        <v>0.94919522986425575</v>
      </c>
      <c r="L71" s="513">
        <f t="shared" si="50"/>
        <v>1.4065078322332771</v>
      </c>
      <c r="M71" s="606">
        <f t="shared" si="50"/>
        <v>0.4246533107625009</v>
      </c>
      <c r="N71" s="604">
        <f t="shared" si="50"/>
        <v>0</v>
      </c>
      <c r="O71" s="607">
        <f t="shared" si="50"/>
        <v>12.65307803</v>
      </c>
      <c r="P71" s="519">
        <f t="shared" si="50"/>
        <v>0.11641092640000003</v>
      </c>
    </row>
    <row r="72" spans="2:16" s="1" customFormat="1" x14ac:dyDescent="0.25">
      <c r="B72" s="499" t="s">
        <v>418</v>
      </c>
      <c r="C72" s="536" t="s">
        <v>39</v>
      </c>
      <c r="D72" s="537">
        <f>D73+D74</f>
        <v>331.57466999999997</v>
      </c>
      <c r="E72" s="538">
        <f>E73+E74</f>
        <v>1.0690745017181986</v>
      </c>
      <c r="F72" s="539">
        <f t="shared" si="37"/>
        <v>58.369457057454383</v>
      </c>
      <c r="G72" s="540">
        <f>G73+G74</f>
        <v>7.6849963959406731</v>
      </c>
      <c r="H72" s="541">
        <f>H73+H74</f>
        <v>11.502944716639941</v>
      </c>
      <c r="I72" s="542">
        <f>I73+I74</f>
        <v>39.181515944873766</v>
      </c>
      <c r="J72" s="539">
        <f t="shared" si="38"/>
        <v>54.414481721827414</v>
      </c>
      <c r="K72" s="540">
        <f t="shared" ref="K72:P72" si="51">K73+K74</f>
        <v>18.576743251356731</v>
      </c>
      <c r="L72" s="541">
        <f t="shared" si="51"/>
        <v>27.526829105700969</v>
      </c>
      <c r="M72" s="582">
        <f t="shared" si="51"/>
        <v>8.3109093647697119</v>
      </c>
      <c r="N72" s="538">
        <f t="shared" si="51"/>
        <v>0</v>
      </c>
      <c r="O72" s="583">
        <f t="shared" si="51"/>
        <v>215.65168021100004</v>
      </c>
      <c r="P72" s="539">
        <f t="shared" si="51"/>
        <v>2.0699765079999999</v>
      </c>
    </row>
    <row r="73" spans="2:16" s="1" customFormat="1" x14ac:dyDescent="0.25">
      <c r="B73" s="544" t="s">
        <v>616</v>
      </c>
      <c r="C73" s="545" t="s">
        <v>41</v>
      </c>
      <c r="D73" s="608">
        <v>42.93318</v>
      </c>
      <c r="E73" s="604">
        <f>IFERROR($D73*E91/100, 0)</f>
        <v>0.14009134607691365</v>
      </c>
      <c r="F73" s="519">
        <f t="shared" si="37"/>
        <v>7.6487240092391708</v>
      </c>
      <c r="G73" s="512">
        <f t="shared" ref="G73:I74" si="52">IFERROR($D73*G91/100, 0)</f>
        <v>1.0070406580395126</v>
      </c>
      <c r="H73" s="513">
        <f t="shared" si="52"/>
        <v>1.5073439751977011</v>
      </c>
      <c r="I73" s="605">
        <f t="shared" si="52"/>
        <v>5.1343393760019573</v>
      </c>
      <c r="J73" s="519">
        <f t="shared" si="38"/>
        <v>7.1304646946839148</v>
      </c>
      <c r="K73" s="512">
        <f t="shared" ref="K73:P74" si="53">IFERROR($D73*K91/100, 0)</f>
        <v>2.4342933664821165</v>
      </c>
      <c r="L73" s="513">
        <f t="shared" si="53"/>
        <v>3.6071111381377818</v>
      </c>
      <c r="M73" s="606">
        <f t="shared" si="53"/>
        <v>1.0890601900640171</v>
      </c>
      <c r="N73" s="604">
        <f t="shared" si="53"/>
        <v>0</v>
      </c>
      <c r="O73" s="607">
        <f t="shared" si="53"/>
        <v>27.721954326000006</v>
      </c>
      <c r="P73" s="519">
        <f t="shared" si="53"/>
        <v>0.29194562400000007</v>
      </c>
    </row>
    <row r="74" spans="2:16" s="1" customFormat="1" ht="26.25" x14ac:dyDescent="0.25">
      <c r="B74" s="544" t="s">
        <v>617</v>
      </c>
      <c r="C74" s="552" t="s">
        <v>43</v>
      </c>
      <c r="D74" s="609">
        <v>288.64148999999998</v>
      </c>
      <c r="E74" s="604">
        <f>IFERROR($D74*E92/100, 0)</f>
        <v>0.92898315564128509</v>
      </c>
      <c r="F74" s="519">
        <f t="shared" si="37"/>
        <v>50.720733048215209</v>
      </c>
      <c r="G74" s="512">
        <f t="shared" si="52"/>
        <v>6.6779557379011605</v>
      </c>
      <c r="H74" s="513">
        <f t="shared" si="52"/>
        <v>9.9956007414422405</v>
      </c>
      <c r="I74" s="605">
        <f t="shared" si="52"/>
        <v>34.047176568871805</v>
      </c>
      <c r="J74" s="519">
        <f t="shared" si="38"/>
        <v>47.284017027143499</v>
      </c>
      <c r="K74" s="512">
        <f t="shared" si="53"/>
        <v>16.142449884874615</v>
      </c>
      <c r="L74" s="513">
        <f t="shared" si="53"/>
        <v>23.919717967563187</v>
      </c>
      <c r="M74" s="606">
        <f t="shared" si="53"/>
        <v>7.2218491747056941</v>
      </c>
      <c r="N74" s="604">
        <f t="shared" si="53"/>
        <v>0</v>
      </c>
      <c r="O74" s="607">
        <f t="shared" si="53"/>
        <v>187.92972588500004</v>
      </c>
      <c r="P74" s="519">
        <f t="shared" si="53"/>
        <v>1.7780308839999999</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0</v>
      </c>
      <c r="E80" s="632">
        <v>0</v>
      </c>
      <c r="F80" s="633">
        <f t="shared" ref="F80:F95" si="59">SUM(G80:I80)</f>
        <v>0</v>
      </c>
      <c r="G80" s="634">
        <v>0</v>
      </c>
      <c r="H80" s="635">
        <v>0</v>
      </c>
      <c r="I80" s="636">
        <v>0</v>
      </c>
      <c r="J80" s="633">
        <f t="shared" ref="J80:J95" si="60">SUM(K80:M80)</f>
        <v>0</v>
      </c>
      <c r="K80" s="634">
        <v>0</v>
      </c>
      <c r="L80" s="635">
        <v>0</v>
      </c>
      <c r="M80" s="637">
        <v>0</v>
      </c>
      <c r="N80" s="638"/>
      <c r="O80" s="639">
        <v>0</v>
      </c>
      <c r="P80" s="640">
        <v>0</v>
      </c>
    </row>
    <row r="81" spans="2:17" s="1" customFormat="1" x14ac:dyDescent="0.25">
      <c r="B81" s="641" t="s">
        <v>69</v>
      </c>
      <c r="C81" s="642" t="s">
        <v>621</v>
      </c>
      <c r="D81" s="643">
        <f t="shared" si="58"/>
        <v>0</v>
      </c>
      <c r="E81" s="644">
        <v>0</v>
      </c>
      <c r="F81" s="645">
        <f t="shared" si="59"/>
        <v>0</v>
      </c>
      <c r="G81" s="646">
        <v>0</v>
      </c>
      <c r="H81" s="647">
        <v>0</v>
      </c>
      <c r="I81" s="648">
        <v>0</v>
      </c>
      <c r="J81" s="645">
        <f t="shared" si="60"/>
        <v>0</v>
      </c>
      <c r="K81" s="646">
        <v>0</v>
      </c>
      <c r="L81" s="647">
        <v>0</v>
      </c>
      <c r="M81" s="649">
        <v>0</v>
      </c>
      <c r="N81" s="650"/>
      <c r="O81" s="651">
        <v>0</v>
      </c>
      <c r="P81" s="652">
        <v>0</v>
      </c>
    </row>
    <row r="82" spans="2:17" s="1" customFormat="1" x14ac:dyDescent="0.25">
      <c r="B82" s="641" t="s">
        <v>71</v>
      </c>
      <c r="C82" s="642" t="s">
        <v>622</v>
      </c>
      <c r="D82" s="643">
        <f t="shared" si="58"/>
        <v>0</v>
      </c>
      <c r="E82" s="644">
        <v>0</v>
      </c>
      <c r="F82" s="645">
        <f t="shared" si="59"/>
        <v>0</v>
      </c>
      <c r="G82" s="646">
        <v>0</v>
      </c>
      <c r="H82" s="647">
        <v>0</v>
      </c>
      <c r="I82" s="648">
        <v>0</v>
      </c>
      <c r="J82" s="645">
        <f t="shared" si="60"/>
        <v>0</v>
      </c>
      <c r="K82" s="646">
        <v>0</v>
      </c>
      <c r="L82" s="647">
        <v>0</v>
      </c>
      <c r="M82" s="649">
        <v>0</v>
      </c>
      <c r="N82" s="650"/>
      <c r="O82" s="651">
        <v>0</v>
      </c>
      <c r="P82" s="652">
        <v>0</v>
      </c>
    </row>
    <row r="83" spans="2:17" s="1" customFormat="1" x14ac:dyDescent="0.25">
      <c r="B83" s="653" t="s">
        <v>73</v>
      </c>
      <c r="C83" s="642" t="s">
        <v>623</v>
      </c>
      <c r="D83" s="643">
        <f t="shared" si="58"/>
        <v>99.999989999999997</v>
      </c>
      <c r="E83" s="644">
        <v>0.30380000000000001</v>
      </c>
      <c r="F83" s="645">
        <f t="shared" si="59"/>
        <v>16.588999999999999</v>
      </c>
      <c r="G83" s="646">
        <v>2.1840999999999999</v>
      </c>
      <c r="H83" s="647">
        <v>3.2692000000000001</v>
      </c>
      <c r="I83" s="648">
        <v>11.1357</v>
      </c>
      <c r="J83" s="645">
        <f t="shared" si="60"/>
        <v>15.464965999999999</v>
      </c>
      <c r="K83" s="646">
        <v>5.2796370000000001</v>
      </c>
      <c r="L83" s="647">
        <v>7.8233119999999996</v>
      </c>
      <c r="M83" s="649">
        <v>2.3620169999999998</v>
      </c>
      <c r="N83" s="650"/>
      <c r="O83" s="651">
        <v>67.563742000000005</v>
      </c>
      <c r="P83" s="652">
        <v>7.8481999999999996E-2</v>
      </c>
    </row>
    <row r="84" spans="2:17" s="1" customFormat="1" x14ac:dyDescent="0.25">
      <c r="B84" s="641" t="s">
        <v>75</v>
      </c>
      <c r="C84" s="642" t="s">
        <v>624</v>
      </c>
      <c r="D84" s="643">
        <f t="shared" si="58"/>
        <v>0</v>
      </c>
      <c r="E84" s="644">
        <v>0</v>
      </c>
      <c r="F84" s="645">
        <f t="shared" si="59"/>
        <v>0</v>
      </c>
      <c r="G84" s="646">
        <v>0</v>
      </c>
      <c r="H84" s="647">
        <v>0</v>
      </c>
      <c r="I84" s="648">
        <v>0</v>
      </c>
      <c r="J84" s="645">
        <f t="shared" si="60"/>
        <v>0</v>
      </c>
      <c r="K84" s="646">
        <v>0</v>
      </c>
      <c r="L84" s="647">
        <v>0</v>
      </c>
      <c r="M84" s="649">
        <v>0</v>
      </c>
      <c r="N84" s="650"/>
      <c r="O84" s="651">
        <v>0</v>
      </c>
      <c r="P84" s="652">
        <v>0</v>
      </c>
    </row>
    <row r="85" spans="2:17" s="1" customFormat="1" x14ac:dyDescent="0.25">
      <c r="B85" s="641" t="s">
        <v>466</v>
      </c>
      <c r="C85" s="642" t="s">
        <v>625</v>
      </c>
      <c r="D85" s="643">
        <f t="shared" si="58"/>
        <v>0</v>
      </c>
      <c r="E85" s="644">
        <v>0</v>
      </c>
      <c r="F85" s="645">
        <f t="shared" si="59"/>
        <v>0</v>
      </c>
      <c r="G85" s="646">
        <v>0</v>
      </c>
      <c r="H85" s="647">
        <v>0</v>
      </c>
      <c r="I85" s="648">
        <v>0</v>
      </c>
      <c r="J85" s="645">
        <f t="shared" si="60"/>
        <v>0</v>
      </c>
      <c r="K85" s="646">
        <v>0</v>
      </c>
      <c r="L85" s="647">
        <v>0</v>
      </c>
      <c r="M85" s="649">
        <v>0</v>
      </c>
      <c r="N85" s="650"/>
      <c r="O85" s="651">
        <v>0</v>
      </c>
      <c r="P85" s="652">
        <v>0</v>
      </c>
    </row>
    <row r="86" spans="2:17" s="1" customFormat="1" x14ac:dyDescent="0.25">
      <c r="B86" s="641" t="s">
        <v>470</v>
      </c>
      <c r="C86" s="642" t="s">
        <v>626</v>
      </c>
      <c r="D86" s="643">
        <f t="shared" si="58"/>
        <v>100.00000000000001</v>
      </c>
      <c r="E86" s="644">
        <v>0.3187133768707025</v>
      </c>
      <c r="F86" s="645">
        <f t="shared" si="59"/>
        <v>17.401150934749737</v>
      </c>
      <c r="G86" s="646">
        <v>2.2910574975391689</v>
      </c>
      <c r="H86" s="647">
        <v>3.4292674165412786</v>
      </c>
      <c r="I86" s="648">
        <v>11.68082602066929</v>
      </c>
      <c r="J86" s="645">
        <f t="shared" si="60"/>
        <v>16.222090408442028</v>
      </c>
      <c r="K86" s="646">
        <v>5.5381141009203354</v>
      </c>
      <c r="L86" s="647">
        <v>8.2063211167421972</v>
      </c>
      <c r="M86" s="649">
        <v>2.477655190779497</v>
      </c>
      <c r="N86" s="650"/>
      <c r="O86" s="651">
        <v>65.964469904665407</v>
      </c>
      <c r="P86" s="652">
        <v>9.3575375272131986E-2</v>
      </c>
    </row>
    <row r="87" spans="2:17" s="1" customFormat="1" x14ac:dyDescent="0.25">
      <c r="B87" s="653" t="s">
        <v>474</v>
      </c>
      <c r="C87" s="642" t="s">
        <v>627</v>
      </c>
      <c r="D87" s="643">
        <f t="shared" si="58"/>
        <v>100</v>
      </c>
      <c r="E87" s="644">
        <v>0.30597281946888971</v>
      </c>
      <c r="F87" s="645">
        <f t="shared" si="59"/>
        <v>16.705540463301816</v>
      </c>
      <c r="G87" s="646">
        <v>2.1994725447993497</v>
      </c>
      <c r="H87" s="647">
        <v>3.292182557425575</v>
      </c>
      <c r="I87" s="648">
        <v>11.213885361076892</v>
      </c>
      <c r="J87" s="645">
        <f t="shared" si="60"/>
        <v>15.57361284513599</v>
      </c>
      <c r="K87" s="646">
        <v>5.3167281606960906</v>
      </c>
      <c r="L87" s="647">
        <v>7.8782736834272846</v>
      </c>
      <c r="M87" s="649">
        <v>2.3786110010126151</v>
      </c>
      <c r="N87" s="650"/>
      <c r="O87" s="651">
        <v>66.999313208938332</v>
      </c>
      <c r="P87" s="652">
        <v>0.41556066315497975</v>
      </c>
    </row>
    <row r="88" spans="2:17" s="1" customFormat="1" x14ac:dyDescent="0.25">
      <c r="B88" s="653" t="s">
        <v>478</v>
      </c>
      <c r="C88" s="642" t="s">
        <v>628</v>
      </c>
      <c r="D88" s="643">
        <f t="shared" si="58"/>
        <v>0</v>
      </c>
      <c r="E88" s="644">
        <v>0</v>
      </c>
      <c r="F88" s="645">
        <f t="shared" si="59"/>
        <v>0</v>
      </c>
      <c r="G88" s="646">
        <v>0</v>
      </c>
      <c r="H88" s="647">
        <v>0</v>
      </c>
      <c r="I88" s="648">
        <v>0</v>
      </c>
      <c r="J88" s="645">
        <f t="shared" si="60"/>
        <v>0</v>
      </c>
      <c r="K88" s="646">
        <v>0</v>
      </c>
      <c r="L88" s="647">
        <v>0</v>
      </c>
      <c r="M88" s="649">
        <v>0</v>
      </c>
      <c r="N88" s="650"/>
      <c r="O88" s="651">
        <v>0</v>
      </c>
      <c r="P88" s="652">
        <v>0</v>
      </c>
    </row>
    <row r="89" spans="2:17" s="1" customFormat="1" x14ac:dyDescent="0.25">
      <c r="B89" s="653" t="s">
        <v>494</v>
      </c>
      <c r="C89" s="642" t="s">
        <v>629</v>
      </c>
      <c r="D89" s="643">
        <f t="shared" si="58"/>
        <v>0</v>
      </c>
      <c r="E89" s="644">
        <v>0</v>
      </c>
      <c r="F89" s="645">
        <f t="shared" si="59"/>
        <v>0</v>
      </c>
      <c r="G89" s="646">
        <v>0</v>
      </c>
      <c r="H89" s="647">
        <v>0</v>
      </c>
      <c r="I89" s="648">
        <v>0</v>
      </c>
      <c r="J89" s="645">
        <f t="shared" si="60"/>
        <v>0</v>
      </c>
      <c r="K89" s="646">
        <v>0</v>
      </c>
      <c r="L89" s="647">
        <v>0</v>
      </c>
      <c r="M89" s="649">
        <v>0</v>
      </c>
      <c r="N89" s="650"/>
      <c r="O89" s="651">
        <v>0</v>
      </c>
      <c r="P89" s="652">
        <v>0</v>
      </c>
    </row>
    <row r="90" spans="2:17" s="1" customFormat="1" x14ac:dyDescent="0.25">
      <c r="B90" s="653" t="s">
        <v>495</v>
      </c>
      <c r="C90" s="642" t="s">
        <v>630</v>
      </c>
      <c r="D90" s="643">
        <f t="shared" si="58"/>
        <v>100</v>
      </c>
      <c r="E90" s="644">
        <v>0.29389130925661755</v>
      </c>
      <c r="F90" s="645">
        <f t="shared" si="59"/>
        <v>16.045912728853896</v>
      </c>
      <c r="G90" s="646">
        <v>2.1126251246339538</v>
      </c>
      <c r="H90" s="647">
        <v>3.1621888630273522</v>
      </c>
      <c r="I90" s="648">
        <v>10.77109874119259</v>
      </c>
      <c r="J90" s="645">
        <f t="shared" si="60"/>
        <v>14.958679914305465</v>
      </c>
      <c r="K90" s="646">
        <v>5.1067941355731303</v>
      </c>
      <c r="L90" s="647">
        <v>7.5671955813703153</v>
      </c>
      <c r="M90" s="649">
        <v>2.2846901973620191</v>
      </c>
      <c r="N90" s="650"/>
      <c r="O90" s="651">
        <v>68.075210080642776</v>
      </c>
      <c r="P90" s="652">
        <v>0.62630596694125085</v>
      </c>
    </row>
    <row r="91" spans="2:17" s="1" customFormat="1" x14ac:dyDescent="0.25">
      <c r="B91" s="653" t="s">
        <v>631</v>
      </c>
      <c r="C91" s="642" t="s">
        <v>632</v>
      </c>
      <c r="D91" s="643">
        <f t="shared" si="58"/>
        <v>100.00000000000001</v>
      </c>
      <c r="E91" s="644">
        <v>0.32630088448354777</v>
      </c>
      <c r="F91" s="645">
        <f t="shared" si="59"/>
        <v>17.815414579677469</v>
      </c>
      <c r="G91" s="646">
        <v>2.345599971955286</v>
      </c>
      <c r="H91" s="647">
        <v>3.5109068911217411</v>
      </c>
      <c r="I91" s="648">
        <v>11.958907716600441</v>
      </c>
      <c r="J91" s="645">
        <f t="shared" si="60"/>
        <v>16.608284535838983</v>
      </c>
      <c r="K91" s="646">
        <v>5.6699582152594257</v>
      </c>
      <c r="L91" s="647">
        <v>8.4016863836729119</v>
      </c>
      <c r="M91" s="649">
        <v>2.536639936906647</v>
      </c>
      <c r="N91" s="650"/>
      <c r="O91" s="651">
        <v>64.570000000000007</v>
      </c>
      <c r="P91" s="652">
        <v>0.68000000000000016</v>
      </c>
    </row>
    <row r="92" spans="2:17" s="1" customFormat="1" x14ac:dyDescent="0.25">
      <c r="B92" s="653" t="s">
        <v>633</v>
      </c>
      <c r="C92" s="642" t="s">
        <v>634</v>
      </c>
      <c r="D92" s="643">
        <f t="shared" si="58"/>
        <v>100</v>
      </c>
      <c r="E92" s="644">
        <v>0.32184671567531237</v>
      </c>
      <c r="F92" s="645">
        <f t="shared" si="59"/>
        <v>17.572225340236155</v>
      </c>
      <c r="G92" s="646">
        <v>2.313581369712705</v>
      </c>
      <c r="H92" s="647">
        <v>3.4629812718338733</v>
      </c>
      <c r="I92" s="648">
        <v>11.795662698689577</v>
      </c>
      <c r="J92" s="645">
        <f t="shared" si="60"/>
        <v>16.381573219824876</v>
      </c>
      <c r="K92" s="646">
        <v>5.5925604752368123</v>
      </c>
      <c r="L92" s="647">
        <v>8.2869992001368864</v>
      </c>
      <c r="M92" s="649">
        <v>2.5020135444511786</v>
      </c>
      <c r="N92" s="650"/>
      <c r="O92" s="651">
        <v>65.108354964838924</v>
      </c>
      <c r="P92" s="652">
        <v>0.61599975942474516</v>
      </c>
    </row>
    <row r="93" spans="2:17" s="1" customFormat="1" x14ac:dyDescent="0.25">
      <c r="B93" s="641" t="s">
        <v>635</v>
      </c>
      <c r="C93" s="642" t="s">
        <v>636</v>
      </c>
      <c r="D93" s="643">
        <f t="shared" si="58"/>
        <v>0</v>
      </c>
      <c r="E93" s="644"/>
      <c r="F93" s="645">
        <f t="shared" si="59"/>
        <v>0</v>
      </c>
      <c r="G93" s="646"/>
      <c r="H93" s="647"/>
      <c r="I93" s="648"/>
      <c r="J93" s="645">
        <f t="shared" si="60"/>
        <v>0</v>
      </c>
      <c r="K93" s="646"/>
      <c r="L93" s="647"/>
      <c r="M93" s="649"/>
      <c r="N93" s="650"/>
      <c r="O93" s="651"/>
      <c r="P93" s="652"/>
    </row>
    <row r="94" spans="2:17" s="1" customFormat="1" x14ac:dyDescent="0.25">
      <c r="B94" s="653" t="s">
        <v>637</v>
      </c>
      <c r="C94" s="654" t="s">
        <v>638</v>
      </c>
      <c r="D94" s="655">
        <f t="shared" si="58"/>
        <v>0</v>
      </c>
      <c r="E94" s="656"/>
      <c r="F94" s="657">
        <f t="shared" si="59"/>
        <v>0</v>
      </c>
      <c r="G94" s="658"/>
      <c r="H94" s="659"/>
      <c r="I94" s="660"/>
      <c r="J94" s="657">
        <f t="shared" si="60"/>
        <v>0</v>
      </c>
      <c r="K94" s="658"/>
      <c r="L94" s="659"/>
      <c r="M94" s="661"/>
      <c r="N94" s="662"/>
      <c r="O94" s="663"/>
      <c r="P94" s="664"/>
    </row>
    <row r="95" spans="2:17" s="1" customFormat="1" ht="15.75" thickBot="1" x14ac:dyDescent="0.3">
      <c r="B95" s="665" t="s">
        <v>639</v>
      </c>
      <c r="C95" s="666" t="s">
        <v>640</v>
      </c>
      <c r="D95" s="667">
        <f t="shared" si="58"/>
        <v>0</v>
      </c>
      <c r="E95" s="668"/>
      <c r="F95" s="669">
        <f t="shared" si="59"/>
        <v>0</v>
      </c>
      <c r="G95" s="670"/>
      <c r="H95" s="671"/>
      <c r="I95" s="672"/>
      <c r="J95" s="669">
        <f t="shared" si="60"/>
        <v>0</v>
      </c>
      <c r="K95" s="670"/>
      <c r="L95" s="671"/>
      <c r="M95" s="673"/>
      <c r="N95" s="668"/>
      <c r="O95" s="674"/>
      <c r="P95" s="675"/>
    </row>
    <row r="96" spans="2:17" s="1" customFormat="1" ht="16.5" thickTop="1" thickBot="1" x14ac:dyDescent="0.3">
      <c r="B96" s="489" t="s">
        <v>77</v>
      </c>
      <c r="C96" s="490" t="s">
        <v>641</v>
      </c>
      <c r="D96" s="676">
        <f t="shared" ref="D96:P96" si="61">D97+D101+D106+D108+D111+D114</f>
        <v>636.15434000000005</v>
      </c>
      <c r="E96" s="677">
        <f t="shared" si="61"/>
        <v>1.9975179444032201</v>
      </c>
      <c r="F96" s="678">
        <f t="shared" si="61"/>
        <v>109.06110619629635</v>
      </c>
      <c r="G96" s="679">
        <f t="shared" si="61"/>
        <v>14.359116581688799</v>
      </c>
      <c r="H96" s="680">
        <f t="shared" si="61"/>
        <v>21.492810384074293</v>
      </c>
      <c r="I96" s="681">
        <f t="shared" si="61"/>
        <v>73.209179230533266</v>
      </c>
      <c r="J96" s="678">
        <f t="shared" si="61"/>
        <v>101.67138715530045</v>
      </c>
      <c r="K96" s="679">
        <f t="shared" si="61"/>
        <v>34.709937601497494</v>
      </c>
      <c r="L96" s="680">
        <f t="shared" si="61"/>
        <v>51.432831810149601</v>
      </c>
      <c r="M96" s="682">
        <f t="shared" si="61"/>
        <v>15.528617743653353</v>
      </c>
      <c r="N96" s="677">
        <f t="shared" si="61"/>
        <v>0</v>
      </c>
      <c r="O96" s="683">
        <f t="shared" si="61"/>
        <v>418.08063224799997</v>
      </c>
      <c r="P96" s="678">
        <f t="shared" si="61"/>
        <v>5.3436964559999991</v>
      </c>
      <c r="Q96" s="602"/>
    </row>
    <row r="97" spans="2:16" s="1" customFormat="1" ht="15.75" thickTop="1" x14ac:dyDescent="0.25">
      <c r="B97" s="499" t="s">
        <v>497</v>
      </c>
      <c r="C97" s="500" t="s">
        <v>8</v>
      </c>
      <c r="D97" s="684">
        <f>SUM(D98:D100)</f>
        <v>1.2060900000000039</v>
      </c>
      <c r="E97" s="685">
        <f>SUM(E98:E100)</f>
        <v>3.7871099292748488E-3</v>
      </c>
      <c r="F97" s="686">
        <f t="shared" ref="F97:F117" si="62">SUM(G97:I97)</f>
        <v>0.20676980616416374</v>
      </c>
      <c r="G97" s="687">
        <f>SUM(G98:G100)</f>
        <v>2.7223561687890238E-2</v>
      </c>
      <c r="H97" s="688">
        <f>SUM(H98:H100)</f>
        <v>4.0748387688635826E-2</v>
      </c>
      <c r="I97" s="689">
        <f>SUM(I98:I100)</f>
        <v>0.13879785678763767</v>
      </c>
      <c r="J97" s="686">
        <f t="shared" ref="J97:J117" si="63">SUM(K97:M97)</f>
        <v>0.19275957990656284</v>
      </c>
      <c r="K97" s="687">
        <f t="shared" ref="K97:P97" si="64">SUM(K98:K100)</f>
        <v>6.5806842788795977E-2</v>
      </c>
      <c r="L97" s="688">
        <f t="shared" si="64"/>
        <v>9.7511909009224934E-2</v>
      </c>
      <c r="M97" s="690">
        <f t="shared" si="64"/>
        <v>2.9440828108541921E-2</v>
      </c>
      <c r="N97" s="685">
        <f t="shared" si="64"/>
        <v>0</v>
      </c>
      <c r="O97" s="691">
        <f t="shared" si="64"/>
        <v>0.79264234800000255</v>
      </c>
      <c r="P97" s="686">
        <f t="shared" si="64"/>
        <v>1.0131156000000035E-2</v>
      </c>
    </row>
    <row r="98" spans="2:16" s="1" customFormat="1" x14ac:dyDescent="0.25">
      <c r="B98" s="509" t="s">
        <v>498</v>
      </c>
      <c r="C98" s="510" t="s">
        <v>10</v>
      </c>
      <c r="D98" s="692">
        <v>1.2060900000000039</v>
      </c>
      <c r="E98" s="693">
        <f>IFERROR($D98*E119/100, 0)</f>
        <v>3.7871099292748488E-3</v>
      </c>
      <c r="F98" s="694">
        <f t="shared" si="62"/>
        <v>0.20676980616416374</v>
      </c>
      <c r="G98" s="695">
        <f t="shared" ref="G98:I100" si="65">IFERROR($D98*G119/100, 0)</f>
        <v>2.7223561687890238E-2</v>
      </c>
      <c r="H98" s="696">
        <f t="shared" si="65"/>
        <v>4.0748387688635826E-2</v>
      </c>
      <c r="I98" s="697">
        <f t="shared" si="65"/>
        <v>0.13879785678763767</v>
      </c>
      <c r="J98" s="694">
        <f t="shared" si="63"/>
        <v>0.19275957990656284</v>
      </c>
      <c r="K98" s="695">
        <f t="shared" ref="K98:P100" si="66">IFERROR($D98*K119/100, 0)</f>
        <v>6.5806842788795977E-2</v>
      </c>
      <c r="L98" s="696">
        <f t="shared" si="66"/>
        <v>9.7511909009224934E-2</v>
      </c>
      <c r="M98" s="698">
        <f t="shared" si="66"/>
        <v>2.9440828108541921E-2</v>
      </c>
      <c r="N98" s="693">
        <f t="shared" si="66"/>
        <v>0</v>
      </c>
      <c r="O98" s="699">
        <f t="shared" si="66"/>
        <v>0.79264234800000255</v>
      </c>
      <c r="P98" s="694">
        <f t="shared" si="66"/>
        <v>1.0131156000000035E-2</v>
      </c>
    </row>
    <row r="99" spans="2:16" s="1" customFormat="1" x14ac:dyDescent="0.25">
      <c r="B99" s="509" t="s">
        <v>642</v>
      </c>
      <c r="C99" s="510" t="s">
        <v>11</v>
      </c>
      <c r="D99" s="692"/>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568.10643000000005</v>
      </c>
      <c r="E101" s="685">
        <f>SUM(E102:E105)</f>
        <v>1.7838482218888139</v>
      </c>
      <c r="F101" s="686">
        <f t="shared" si="62"/>
        <v>97.395100209532174</v>
      </c>
      <c r="G101" s="687">
        <f>SUM(G102:G105)</f>
        <v>12.823156184357757</v>
      </c>
      <c r="H101" s="688">
        <f>SUM(H102:H105)</f>
        <v>19.193775802839568</v>
      </c>
      <c r="I101" s="689">
        <f>SUM(I102:I105)</f>
        <v>65.37816822233485</v>
      </c>
      <c r="J101" s="686">
        <f t="shared" si="63"/>
        <v>90.795841760579037</v>
      </c>
      <c r="K101" s="687">
        <f t="shared" ref="K101:P101" si="67">SUM(K102:K105)</f>
        <v>30.99709849705577</v>
      </c>
      <c r="L101" s="688">
        <f t="shared" si="67"/>
        <v>45.93118466260016</v>
      </c>
      <c r="M101" s="690">
        <f t="shared" si="67"/>
        <v>13.867558600923106</v>
      </c>
      <c r="N101" s="685">
        <f t="shared" si="67"/>
        <v>0</v>
      </c>
      <c r="O101" s="691">
        <f t="shared" si="67"/>
        <v>373.35954579599991</v>
      </c>
      <c r="P101" s="686">
        <f t="shared" si="67"/>
        <v>4.7720940119999993</v>
      </c>
    </row>
    <row r="102" spans="2:16" s="1" customFormat="1" x14ac:dyDescent="0.25">
      <c r="B102" s="509" t="s">
        <v>500</v>
      </c>
      <c r="C102" s="510" t="s">
        <v>17</v>
      </c>
      <c r="D102" s="692">
        <v>555.81281000000001</v>
      </c>
      <c r="E102" s="693">
        <f>IFERROR($D102*E122/100, 0)</f>
        <v>1.7452463842409338</v>
      </c>
      <c r="F102" s="694">
        <f t="shared" si="62"/>
        <v>95.287505067829741</v>
      </c>
      <c r="G102" s="695">
        <f t="shared" ref="G102:I105" si="68">IFERROR($D102*G122/100, 0)</f>
        <v>12.545667669870877</v>
      </c>
      <c r="H102" s="696">
        <f t="shared" si="68"/>
        <v>18.778429357834</v>
      </c>
      <c r="I102" s="697">
        <f t="shared" si="68"/>
        <v>63.963408040124868</v>
      </c>
      <c r="J102" s="694">
        <f t="shared" si="63"/>
        <v>88.831052211929347</v>
      </c>
      <c r="K102" s="695">
        <f t="shared" ref="K102:P105" si="69">IFERROR($D102*K122/100, 0)</f>
        <v>30.326332369614871</v>
      </c>
      <c r="L102" s="696">
        <f t="shared" si="69"/>
        <v>44.937250250712168</v>
      </c>
      <c r="M102" s="698">
        <f t="shared" si="69"/>
        <v>13.567469591602299</v>
      </c>
      <c r="N102" s="693">
        <f t="shared" si="69"/>
        <v>0</v>
      </c>
      <c r="O102" s="699">
        <f t="shared" si="69"/>
        <v>365.28017873199991</v>
      </c>
      <c r="P102" s="694">
        <f t="shared" si="69"/>
        <v>4.6688276039999996</v>
      </c>
    </row>
    <row r="103" spans="2:16" s="1" customFormat="1" x14ac:dyDescent="0.25">
      <c r="B103" s="509" t="s">
        <v>502</v>
      </c>
      <c r="C103" s="510" t="s">
        <v>597</v>
      </c>
      <c r="D103" s="692"/>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12.293620000000001</v>
      </c>
      <c r="E105" s="693">
        <f>IFERROR($D105*E125/100, 0)</f>
        <v>3.8601837647880111E-2</v>
      </c>
      <c r="F105" s="694">
        <f t="shared" si="62"/>
        <v>2.1075951417024257</v>
      </c>
      <c r="G105" s="695">
        <f t="shared" si="68"/>
        <v>0.27748851448687917</v>
      </c>
      <c r="H105" s="696">
        <f t="shared" si="68"/>
        <v>0.415346445005568</v>
      </c>
      <c r="I105" s="697">
        <f t="shared" si="68"/>
        <v>1.4147601822099785</v>
      </c>
      <c r="J105" s="694">
        <f t="shared" si="63"/>
        <v>1.9647895486496956</v>
      </c>
      <c r="K105" s="695">
        <f t="shared" si="69"/>
        <v>0.67076612744090025</v>
      </c>
      <c r="L105" s="696">
        <f t="shared" si="69"/>
        <v>0.99393441188798848</v>
      </c>
      <c r="M105" s="698">
        <f t="shared" si="69"/>
        <v>0.3000890093208069</v>
      </c>
      <c r="N105" s="693">
        <f t="shared" si="69"/>
        <v>0</v>
      </c>
      <c r="O105" s="699">
        <f t="shared" si="69"/>
        <v>8.0793670640000013</v>
      </c>
      <c r="P105" s="694">
        <f t="shared" si="69"/>
        <v>0.103266408</v>
      </c>
    </row>
    <row r="106" spans="2:16" s="1" customFormat="1" x14ac:dyDescent="0.25">
      <c r="B106" s="499" t="s">
        <v>173</v>
      </c>
      <c r="C106" s="524" t="s">
        <v>27</v>
      </c>
      <c r="D106" s="684">
        <f>D107</f>
        <v>17.297360000000001</v>
      </c>
      <c r="E106" s="685">
        <f>E107</f>
        <v>5.4313528680481039E-2</v>
      </c>
      <c r="F106" s="686">
        <f t="shared" si="62"/>
        <v>2.9654269369215789</v>
      </c>
      <c r="G106" s="687">
        <f>G107</f>
        <v>0.39043168171334108</v>
      </c>
      <c r="H106" s="688">
        <f>H107</f>
        <v>0.58440044380593437</v>
      </c>
      <c r="I106" s="689">
        <f>I107</f>
        <v>1.9905948114023033</v>
      </c>
      <c r="J106" s="686">
        <f t="shared" si="63"/>
        <v>2.7644967183979405</v>
      </c>
      <c r="K106" s="687">
        <f t="shared" ref="K106:P106" si="70">K107</f>
        <v>0.94378085398370271</v>
      </c>
      <c r="L106" s="688">
        <f t="shared" si="70"/>
        <v>1.398484851395668</v>
      </c>
      <c r="M106" s="690">
        <f t="shared" si="70"/>
        <v>0.42223101301856991</v>
      </c>
      <c r="N106" s="685">
        <f t="shared" si="70"/>
        <v>0</v>
      </c>
      <c r="O106" s="691">
        <f t="shared" si="70"/>
        <v>11.367824991999999</v>
      </c>
      <c r="P106" s="686">
        <f t="shared" si="70"/>
        <v>0.14529782399999999</v>
      </c>
    </row>
    <row r="107" spans="2:16" s="1" customFormat="1" x14ac:dyDescent="0.25">
      <c r="B107" s="509" t="s">
        <v>503</v>
      </c>
      <c r="C107" s="525" t="s">
        <v>647</v>
      </c>
      <c r="D107" s="692">
        <v>17.297360000000001</v>
      </c>
      <c r="E107" s="693">
        <f>IFERROR($D107*E126/100, 0)</f>
        <v>5.4313528680481039E-2</v>
      </c>
      <c r="F107" s="694">
        <f t="shared" si="62"/>
        <v>2.9654269369215789</v>
      </c>
      <c r="G107" s="695">
        <f>IFERROR($D107*G126/100, 0)</f>
        <v>0.39043168171334108</v>
      </c>
      <c r="H107" s="696">
        <f>IFERROR($D107*H126/100, 0)</f>
        <v>0.58440044380593437</v>
      </c>
      <c r="I107" s="697">
        <f>IFERROR($D107*I126/100, 0)</f>
        <v>1.9905948114023033</v>
      </c>
      <c r="J107" s="694">
        <f t="shared" si="63"/>
        <v>2.7644967183979405</v>
      </c>
      <c r="K107" s="695">
        <f t="shared" ref="K107:P107" si="71">IFERROR($D107*K126/100, 0)</f>
        <v>0.94378085398370271</v>
      </c>
      <c r="L107" s="696">
        <f t="shared" si="71"/>
        <v>1.398484851395668</v>
      </c>
      <c r="M107" s="698">
        <f t="shared" si="71"/>
        <v>0.42223101301856991</v>
      </c>
      <c r="N107" s="693">
        <f t="shared" si="71"/>
        <v>0</v>
      </c>
      <c r="O107" s="699">
        <f t="shared" si="71"/>
        <v>11.367824991999999</v>
      </c>
      <c r="P107" s="694">
        <f t="shared" si="71"/>
        <v>0.14529782399999999</v>
      </c>
    </row>
    <row r="108" spans="2:16" s="1" customFormat="1" x14ac:dyDescent="0.25">
      <c r="B108" s="499" t="s">
        <v>175</v>
      </c>
      <c r="C108" s="524" t="s">
        <v>33</v>
      </c>
      <c r="D108" s="684">
        <f>D109+D110</f>
        <v>24.544460000000001</v>
      </c>
      <c r="E108" s="685">
        <f>E109+E110</f>
        <v>7.7069346545190695E-2</v>
      </c>
      <c r="F108" s="686">
        <f t="shared" si="62"/>
        <v>4.2078561604888964</v>
      </c>
      <c r="G108" s="687">
        <f>G109+G110</f>
        <v>0.55401140951832129</v>
      </c>
      <c r="H108" s="688">
        <f>H109+H110</f>
        <v>0.82924754511538212</v>
      </c>
      <c r="I108" s="689">
        <f>I109+I110</f>
        <v>2.8245972058551927</v>
      </c>
      <c r="J108" s="686">
        <f t="shared" si="63"/>
        <v>3.9227419169659132</v>
      </c>
      <c r="K108" s="687">
        <f t="shared" ref="K108:P108" si="72">K109+K110</f>
        <v>1.3391980868391957</v>
      </c>
      <c r="L108" s="688">
        <f t="shared" si="72"/>
        <v>1.9844100773578695</v>
      </c>
      <c r="M108" s="690">
        <f t="shared" si="72"/>
        <v>0.59913375276884839</v>
      </c>
      <c r="N108" s="685">
        <f t="shared" si="72"/>
        <v>0</v>
      </c>
      <c r="O108" s="691">
        <f t="shared" si="72"/>
        <v>16.130619112000005</v>
      </c>
      <c r="P108" s="686">
        <f t="shared" si="72"/>
        <v>0.206173464</v>
      </c>
    </row>
    <row r="109" spans="2:16" s="1" customFormat="1" x14ac:dyDescent="0.25">
      <c r="B109" s="526" t="s">
        <v>504</v>
      </c>
      <c r="C109" s="525" t="s">
        <v>600</v>
      </c>
      <c r="D109" s="692"/>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24.544460000000001</v>
      </c>
      <c r="E110" s="693">
        <f>IFERROR($D110*E128/100, 0)</f>
        <v>7.7069346545190695E-2</v>
      </c>
      <c r="F110" s="694">
        <f t="shared" si="62"/>
        <v>4.2078561604888964</v>
      </c>
      <c r="G110" s="695">
        <f t="shared" si="73"/>
        <v>0.55401140951832129</v>
      </c>
      <c r="H110" s="696">
        <f t="shared" si="73"/>
        <v>0.82924754511538212</v>
      </c>
      <c r="I110" s="697">
        <f t="shared" si="73"/>
        <v>2.8245972058551927</v>
      </c>
      <c r="J110" s="694">
        <f t="shared" si="63"/>
        <v>3.9227419169659132</v>
      </c>
      <c r="K110" s="695">
        <f t="shared" si="74"/>
        <v>1.3391980868391957</v>
      </c>
      <c r="L110" s="696">
        <f t="shared" si="74"/>
        <v>1.9844100773578695</v>
      </c>
      <c r="M110" s="698">
        <f t="shared" si="74"/>
        <v>0.59913375276884839</v>
      </c>
      <c r="N110" s="693">
        <f t="shared" si="74"/>
        <v>0</v>
      </c>
      <c r="O110" s="699">
        <f t="shared" si="74"/>
        <v>16.130619112000005</v>
      </c>
      <c r="P110" s="694">
        <f t="shared" si="74"/>
        <v>0.206173464</v>
      </c>
    </row>
    <row r="111" spans="2:16" s="1" customFormat="1" x14ac:dyDescent="0.25">
      <c r="B111" s="499" t="s">
        <v>177</v>
      </c>
      <c r="C111" s="536" t="s">
        <v>39</v>
      </c>
      <c r="D111" s="700">
        <f>D112+D113</f>
        <v>25</v>
      </c>
      <c r="E111" s="701">
        <f>E112+E113</f>
        <v>7.8499737359459823E-2</v>
      </c>
      <c r="F111" s="702">
        <f t="shared" si="62"/>
        <v>4.2859530831895425</v>
      </c>
      <c r="G111" s="703">
        <f>G112+G113</f>
        <v>0.56429374441148972</v>
      </c>
      <c r="H111" s="704">
        <f>H112+H113</f>
        <v>0.84463820462477268</v>
      </c>
      <c r="I111" s="705">
        <f>I112+I113</f>
        <v>2.8770211341532801</v>
      </c>
      <c r="J111" s="702">
        <f t="shared" si="63"/>
        <v>3.9955471794509982</v>
      </c>
      <c r="K111" s="703">
        <f t="shared" ref="K111:P111" si="75">K112+K113</f>
        <v>1.3640533208300323</v>
      </c>
      <c r="L111" s="704">
        <f t="shared" si="75"/>
        <v>2.0212403097866782</v>
      </c>
      <c r="M111" s="706">
        <f t="shared" si="75"/>
        <v>0.61025354883428728</v>
      </c>
      <c r="N111" s="701">
        <f t="shared" si="75"/>
        <v>0</v>
      </c>
      <c r="O111" s="707">
        <f t="shared" si="75"/>
        <v>16.43</v>
      </c>
      <c r="P111" s="702">
        <f t="shared" si="75"/>
        <v>0.21</v>
      </c>
    </row>
    <row r="112" spans="2:16" s="1" customFormat="1" x14ac:dyDescent="0.25">
      <c r="B112" s="544" t="s">
        <v>648</v>
      </c>
      <c r="C112" s="545" t="s">
        <v>41</v>
      </c>
      <c r="D112" s="708">
        <v>25</v>
      </c>
      <c r="E112" s="693">
        <f>IFERROR($D112*E129/100, 0)</f>
        <v>7.8499737359459823E-2</v>
      </c>
      <c r="F112" s="694">
        <f t="shared" si="62"/>
        <v>4.2859530831895425</v>
      </c>
      <c r="G112" s="695">
        <f t="shared" ref="G112:I113" si="76">IFERROR($D112*G129/100, 0)</f>
        <v>0.56429374441148972</v>
      </c>
      <c r="H112" s="696">
        <f t="shared" si="76"/>
        <v>0.84463820462477268</v>
      </c>
      <c r="I112" s="697">
        <f t="shared" si="76"/>
        <v>2.8770211341532801</v>
      </c>
      <c r="J112" s="694">
        <f t="shared" si="63"/>
        <v>3.9955471794509982</v>
      </c>
      <c r="K112" s="695">
        <f t="shared" ref="K112:P113" si="77">IFERROR($D112*K129/100, 0)</f>
        <v>1.3640533208300323</v>
      </c>
      <c r="L112" s="696">
        <f t="shared" si="77"/>
        <v>2.0212403097866782</v>
      </c>
      <c r="M112" s="698">
        <f t="shared" si="77"/>
        <v>0.61025354883428728</v>
      </c>
      <c r="N112" s="693">
        <f t="shared" si="77"/>
        <v>0</v>
      </c>
      <c r="O112" s="699">
        <f t="shared" si="77"/>
        <v>16.43</v>
      </c>
      <c r="P112" s="694">
        <f t="shared" si="77"/>
        <v>0.21</v>
      </c>
    </row>
    <row r="113" spans="2:16" s="1" customFormat="1" x14ac:dyDescent="0.25">
      <c r="B113" s="544" t="s">
        <v>649</v>
      </c>
      <c r="C113" s="552" t="s">
        <v>650</v>
      </c>
      <c r="D113" s="708"/>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603</v>
      </c>
      <c r="D115" s="715"/>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100.00000000000001</v>
      </c>
      <c r="E119" s="716">
        <v>0.31399894943783935</v>
      </c>
      <c r="F119" s="633">
        <f t="shared" ref="F119:F134" si="87">SUM(G119:I119)</f>
        <v>17.143812332758174</v>
      </c>
      <c r="G119" s="717">
        <v>2.2571749776459593</v>
      </c>
      <c r="H119" s="718">
        <v>3.3785528184990916</v>
      </c>
      <c r="I119" s="719">
        <v>11.508084536613124</v>
      </c>
      <c r="J119" s="633">
        <f t="shared" ref="J119:J134" si="88">SUM(K119:M119)</f>
        <v>15.982188717803997</v>
      </c>
      <c r="K119" s="717">
        <v>5.4562132833201309</v>
      </c>
      <c r="L119" s="718">
        <v>8.0849612391467147</v>
      </c>
      <c r="M119" s="720">
        <v>2.4410141953371496</v>
      </c>
      <c r="N119" s="721"/>
      <c r="O119" s="722">
        <v>65.72</v>
      </c>
      <c r="P119" s="723">
        <v>0.84000000000000008</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c r="O121" s="729">
        <v>0</v>
      </c>
      <c r="P121" s="730">
        <v>0</v>
      </c>
    </row>
    <row r="122" spans="2:16" s="1" customFormat="1" x14ac:dyDescent="0.25">
      <c r="B122" s="653" t="s">
        <v>224</v>
      </c>
      <c r="C122" s="642" t="s">
        <v>655</v>
      </c>
      <c r="D122" s="643">
        <f t="shared" si="86"/>
        <v>99.999999999999986</v>
      </c>
      <c r="E122" s="716">
        <v>0.31399894943783929</v>
      </c>
      <c r="F122" s="645">
        <f t="shared" si="87"/>
        <v>17.14381233275817</v>
      </c>
      <c r="G122" s="724">
        <v>2.2571749776459589</v>
      </c>
      <c r="H122" s="725">
        <v>3.3785528184990912</v>
      </c>
      <c r="I122" s="726">
        <v>11.50808453661312</v>
      </c>
      <c r="J122" s="645">
        <f t="shared" si="88"/>
        <v>15.982188717803993</v>
      </c>
      <c r="K122" s="724">
        <v>5.4562132833201291</v>
      </c>
      <c r="L122" s="725">
        <v>8.0849612391467129</v>
      </c>
      <c r="M122" s="727">
        <v>2.4410141953371491</v>
      </c>
      <c r="N122" s="728"/>
      <c r="O122" s="729">
        <v>65.719999999999985</v>
      </c>
      <c r="P122" s="730">
        <v>0.84</v>
      </c>
    </row>
    <row r="123" spans="2:16" s="1" customFormat="1" x14ac:dyDescent="0.25">
      <c r="B123" s="641" t="s">
        <v>656</v>
      </c>
      <c r="C123" s="642" t="s">
        <v>657</v>
      </c>
      <c r="D123" s="643">
        <f t="shared" si="86"/>
        <v>0</v>
      </c>
      <c r="E123" s="716">
        <v>0</v>
      </c>
      <c r="F123" s="645">
        <f t="shared" si="87"/>
        <v>0</v>
      </c>
      <c r="G123" s="724">
        <v>0</v>
      </c>
      <c r="H123" s="725">
        <v>0</v>
      </c>
      <c r="I123" s="726">
        <v>0</v>
      </c>
      <c r="J123" s="645">
        <f t="shared" si="88"/>
        <v>0</v>
      </c>
      <c r="K123" s="724">
        <v>0</v>
      </c>
      <c r="L123" s="725">
        <v>0</v>
      </c>
      <c r="M123" s="727">
        <v>0</v>
      </c>
      <c r="N123" s="728"/>
      <c r="O123" s="729">
        <v>0</v>
      </c>
      <c r="P123" s="730">
        <v>0</v>
      </c>
    </row>
    <row r="124" spans="2:16" s="1" customFormat="1" x14ac:dyDescent="0.25">
      <c r="B124" s="641" t="s">
        <v>658</v>
      </c>
      <c r="C124" s="642" t="s">
        <v>659</v>
      </c>
      <c r="D124" s="643">
        <f t="shared" si="86"/>
        <v>0</v>
      </c>
      <c r="E124" s="716">
        <v>0</v>
      </c>
      <c r="F124" s="645">
        <f t="shared" si="87"/>
        <v>0</v>
      </c>
      <c r="G124" s="724">
        <v>0</v>
      </c>
      <c r="H124" s="725">
        <v>0</v>
      </c>
      <c r="I124" s="726">
        <v>0</v>
      </c>
      <c r="J124" s="645">
        <f t="shared" si="88"/>
        <v>0</v>
      </c>
      <c r="K124" s="724">
        <v>0</v>
      </c>
      <c r="L124" s="725">
        <v>0</v>
      </c>
      <c r="M124" s="727">
        <v>0</v>
      </c>
      <c r="N124" s="728"/>
      <c r="O124" s="729">
        <v>0</v>
      </c>
      <c r="P124" s="730">
        <v>0</v>
      </c>
    </row>
    <row r="125" spans="2:16" s="1" customFormat="1" x14ac:dyDescent="0.25">
      <c r="B125" s="641" t="s">
        <v>660</v>
      </c>
      <c r="C125" s="642" t="s">
        <v>661</v>
      </c>
      <c r="D125" s="643">
        <f t="shared" si="86"/>
        <v>100.00000000000001</v>
      </c>
      <c r="E125" s="716">
        <v>0.31399894943783935</v>
      </c>
      <c r="F125" s="645">
        <f t="shared" si="87"/>
        <v>17.143812332758174</v>
      </c>
      <c r="G125" s="724">
        <v>2.2571749776459593</v>
      </c>
      <c r="H125" s="725">
        <v>3.3785528184990916</v>
      </c>
      <c r="I125" s="726">
        <v>11.508084536613124</v>
      </c>
      <c r="J125" s="645">
        <f t="shared" si="88"/>
        <v>15.982188717803997</v>
      </c>
      <c r="K125" s="724">
        <v>5.4562132833201309</v>
      </c>
      <c r="L125" s="725">
        <v>8.0849612391467147</v>
      </c>
      <c r="M125" s="727">
        <v>2.4410141953371496</v>
      </c>
      <c r="N125" s="728"/>
      <c r="O125" s="729">
        <v>65.72</v>
      </c>
      <c r="P125" s="730">
        <v>0.84</v>
      </c>
    </row>
    <row r="126" spans="2:16" s="1" customFormat="1" x14ac:dyDescent="0.25">
      <c r="B126" s="653" t="s">
        <v>662</v>
      </c>
      <c r="C126" s="642" t="s">
        <v>663</v>
      </c>
      <c r="D126" s="643">
        <f t="shared" si="86"/>
        <v>99.999999999999986</v>
      </c>
      <c r="E126" s="716">
        <v>0.31399894943783929</v>
      </c>
      <c r="F126" s="645">
        <f t="shared" si="87"/>
        <v>17.14381233275817</v>
      </c>
      <c r="G126" s="724">
        <v>2.2571749776459589</v>
      </c>
      <c r="H126" s="725">
        <v>3.3785528184990912</v>
      </c>
      <c r="I126" s="726">
        <v>11.50808453661312</v>
      </c>
      <c r="J126" s="645">
        <f t="shared" si="88"/>
        <v>15.982188717803993</v>
      </c>
      <c r="K126" s="724">
        <v>5.4562132833201291</v>
      </c>
      <c r="L126" s="725">
        <v>8.0849612391467129</v>
      </c>
      <c r="M126" s="727">
        <v>2.4410141953371491</v>
      </c>
      <c r="N126" s="728"/>
      <c r="O126" s="729">
        <v>65.719999999999985</v>
      </c>
      <c r="P126" s="730">
        <v>0.84</v>
      </c>
    </row>
    <row r="127" spans="2:16" s="1" customFormat="1" x14ac:dyDescent="0.25">
      <c r="B127" s="653" t="s">
        <v>664</v>
      </c>
      <c r="C127" s="642" t="s">
        <v>665</v>
      </c>
      <c r="D127" s="643">
        <f t="shared" si="86"/>
        <v>0</v>
      </c>
      <c r="E127" s="716">
        <v>0</v>
      </c>
      <c r="F127" s="645">
        <f t="shared" si="87"/>
        <v>0</v>
      </c>
      <c r="G127" s="724">
        <v>0</v>
      </c>
      <c r="H127" s="725">
        <v>0</v>
      </c>
      <c r="I127" s="726">
        <v>0</v>
      </c>
      <c r="J127" s="645">
        <f t="shared" si="88"/>
        <v>0</v>
      </c>
      <c r="K127" s="724">
        <v>0</v>
      </c>
      <c r="L127" s="725">
        <v>0</v>
      </c>
      <c r="M127" s="727">
        <v>0</v>
      </c>
      <c r="N127" s="728"/>
      <c r="O127" s="729">
        <v>0</v>
      </c>
      <c r="P127" s="730">
        <v>0</v>
      </c>
    </row>
    <row r="128" spans="2:16" s="1" customFormat="1" x14ac:dyDescent="0.25">
      <c r="B128" s="653" t="s">
        <v>666</v>
      </c>
      <c r="C128" s="642" t="s">
        <v>667</v>
      </c>
      <c r="D128" s="643">
        <f t="shared" si="86"/>
        <v>100.00000000000001</v>
      </c>
      <c r="E128" s="716">
        <v>0.31399894943783929</v>
      </c>
      <c r="F128" s="645">
        <f t="shared" si="87"/>
        <v>17.14381233275817</v>
      </c>
      <c r="G128" s="724">
        <v>2.2571749776459589</v>
      </c>
      <c r="H128" s="725">
        <v>3.3785528184990912</v>
      </c>
      <c r="I128" s="726">
        <v>11.50808453661312</v>
      </c>
      <c r="J128" s="645">
        <f t="shared" si="88"/>
        <v>15.982188717803993</v>
      </c>
      <c r="K128" s="724">
        <v>5.4562132833201291</v>
      </c>
      <c r="L128" s="725">
        <v>8.0849612391467129</v>
      </c>
      <c r="M128" s="727">
        <v>2.4410141953371491</v>
      </c>
      <c r="N128" s="728"/>
      <c r="O128" s="729">
        <v>65.720000000000013</v>
      </c>
      <c r="P128" s="730">
        <v>0.84</v>
      </c>
    </row>
    <row r="129" spans="2:16" s="1" customFormat="1" x14ac:dyDescent="0.25">
      <c r="B129" s="653" t="s">
        <v>668</v>
      </c>
      <c r="C129" s="642" t="s">
        <v>669</v>
      </c>
      <c r="D129" s="643">
        <f t="shared" si="86"/>
        <v>100</v>
      </c>
      <c r="E129" s="716">
        <v>0.31399894943783929</v>
      </c>
      <c r="F129" s="645">
        <f t="shared" si="87"/>
        <v>17.14381233275817</v>
      </c>
      <c r="G129" s="724">
        <v>2.2571749776459589</v>
      </c>
      <c r="H129" s="725">
        <v>3.3785528184990912</v>
      </c>
      <c r="I129" s="726">
        <v>11.50808453661312</v>
      </c>
      <c r="J129" s="645">
        <f t="shared" si="88"/>
        <v>15.982188717803993</v>
      </c>
      <c r="K129" s="724">
        <v>5.4562132833201291</v>
      </c>
      <c r="L129" s="725">
        <v>8.0849612391467129</v>
      </c>
      <c r="M129" s="727">
        <v>2.4410141953371491</v>
      </c>
      <c r="N129" s="728"/>
      <c r="O129" s="729">
        <v>65.72</v>
      </c>
      <c r="P129" s="730">
        <v>0.84</v>
      </c>
    </row>
    <row r="130" spans="2:16" s="1" customFormat="1" x14ac:dyDescent="0.25">
      <c r="B130" s="641" t="s">
        <v>670</v>
      </c>
      <c r="C130" s="642" t="s">
        <v>671</v>
      </c>
      <c r="D130" s="643">
        <f t="shared" si="86"/>
        <v>0</v>
      </c>
      <c r="E130" s="716">
        <v>0</v>
      </c>
      <c r="F130" s="645">
        <f t="shared" si="87"/>
        <v>0</v>
      </c>
      <c r="G130" s="724">
        <v>0</v>
      </c>
      <c r="H130" s="725">
        <v>0</v>
      </c>
      <c r="I130" s="726">
        <v>0</v>
      </c>
      <c r="J130" s="645">
        <f t="shared" si="88"/>
        <v>0</v>
      </c>
      <c r="K130" s="724">
        <v>0</v>
      </c>
      <c r="L130" s="725">
        <v>0</v>
      </c>
      <c r="M130" s="727">
        <v>0</v>
      </c>
      <c r="N130" s="728"/>
      <c r="O130" s="729">
        <v>0</v>
      </c>
      <c r="P130" s="730">
        <v>0</v>
      </c>
    </row>
    <row r="131" spans="2:16" s="1" customFormat="1" x14ac:dyDescent="0.25">
      <c r="B131" s="653" t="s">
        <v>672</v>
      </c>
      <c r="C131" s="642" t="s">
        <v>673</v>
      </c>
      <c r="D131" s="643">
        <f t="shared" si="86"/>
        <v>0</v>
      </c>
      <c r="E131" s="716">
        <v>0</v>
      </c>
      <c r="F131" s="645">
        <f t="shared" si="87"/>
        <v>0</v>
      </c>
      <c r="G131" s="724">
        <v>0</v>
      </c>
      <c r="H131" s="725">
        <v>0</v>
      </c>
      <c r="I131" s="726">
        <v>0</v>
      </c>
      <c r="J131" s="645">
        <f t="shared" si="88"/>
        <v>0</v>
      </c>
      <c r="K131" s="724">
        <v>0</v>
      </c>
      <c r="L131" s="725">
        <v>0</v>
      </c>
      <c r="M131" s="727">
        <v>0</v>
      </c>
      <c r="N131" s="728"/>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c r="O133" s="749">
        <v>0</v>
      </c>
      <c r="P133" s="750">
        <v>0</v>
      </c>
    </row>
    <row r="134" spans="2:16" s="1" customFormat="1" ht="26.25" thickBot="1" x14ac:dyDescent="0.3">
      <c r="B134" s="751" t="s">
        <v>81</v>
      </c>
      <c r="C134" s="752" t="s">
        <v>678</v>
      </c>
      <c r="D134" s="753">
        <f t="shared" si="86"/>
        <v>99.999999999999986</v>
      </c>
      <c r="E134" s="754">
        <f>IFERROR(E96/$D$96*100, 0)</f>
        <v>0.31399894943783924</v>
      </c>
      <c r="F134" s="755">
        <f t="shared" si="87"/>
        <v>17.14381233275817</v>
      </c>
      <c r="G134" s="756">
        <f>IFERROR(G96/$D$96*100, 0)</f>
        <v>2.2571749776459589</v>
      </c>
      <c r="H134" s="757">
        <f>IFERROR(H96/$D$96*100, 0)</f>
        <v>3.3785528184990912</v>
      </c>
      <c r="I134" s="758">
        <f>IFERROR(I96/$D$96*100, 0)</f>
        <v>11.50808453661312</v>
      </c>
      <c r="J134" s="755">
        <f t="shared" si="88"/>
        <v>15.982188717803989</v>
      </c>
      <c r="K134" s="756">
        <f t="shared" ref="K134:P134" si="89">IFERROR(K96/$D$96*100, 0)</f>
        <v>5.4562132833201282</v>
      </c>
      <c r="L134" s="757">
        <f t="shared" si="89"/>
        <v>8.0849612391467129</v>
      </c>
      <c r="M134" s="759">
        <f t="shared" si="89"/>
        <v>2.4410141953371491</v>
      </c>
      <c r="N134" s="755">
        <f t="shared" si="89"/>
        <v>0</v>
      </c>
      <c r="O134" s="760">
        <f t="shared" si="89"/>
        <v>65.719999999999985</v>
      </c>
      <c r="P134" s="755">
        <f t="shared" si="89"/>
        <v>0.83999999999999975</v>
      </c>
    </row>
  </sheetData>
  <sheetProtection algorithmName="SHA-512" hashValue="VRqjVwstl+Zatb1aeqk2QpqbxVp8Ddopo+af/KRoI3IYA7kcbayWE9QYJw5GasXO0j2kd4wsRhqjtMPZV8LcBg==" saltValue="zsqr6Fu/KLCAhgc301eMOfPPFJZLjcqCN4c0B8FK7pDKsciyJe22Ur0LxDKT+YBepVC2+f53g/6Flq1jU/DC/w=="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34"/>
  <sheetViews>
    <sheetView topLeftCell="A101" zoomScale="90" zoomScaleNormal="90" workbookViewId="0">
      <selection activeCell="D10" sqref="D10:D134"/>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19533.400949999999</v>
      </c>
      <c r="E10" s="1042">
        <f t="shared" si="0"/>
        <v>109.48569751971334</v>
      </c>
      <c r="F10" s="1042">
        <f t="shared" si="0"/>
        <v>4285.5674716131261</v>
      </c>
      <c r="G10" s="1043">
        <f t="shared" si="0"/>
        <v>258.75947154919652</v>
      </c>
      <c r="H10" s="1044">
        <f t="shared" si="0"/>
        <v>581.02885050220266</v>
      </c>
      <c r="I10" s="1045">
        <f t="shared" si="0"/>
        <v>3445.7791495617262</v>
      </c>
      <c r="J10" s="1046">
        <f t="shared" si="0"/>
        <v>2828.7117334621007</v>
      </c>
      <c r="K10" s="1043">
        <f t="shared" si="0"/>
        <v>690.0484148930957</v>
      </c>
      <c r="L10" s="1044">
        <f t="shared" si="0"/>
        <v>1655.6507781768626</v>
      </c>
      <c r="M10" s="1045">
        <f t="shared" si="0"/>
        <v>483.0125403921428</v>
      </c>
      <c r="N10" s="1047">
        <f t="shared" si="0"/>
        <v>0</v>
      </c>
      <c r="O10" s="1048">
        <f t="shared" si="0"/>
        <v>12191.745397257753</v>
      </c>
      <c r="P10" s="1042">
        <f t="shared" si="0"/>
        <v>117.89065014730699</v>
      </c>
      <c r="Q10" s="29"/>
    </row>
    <row r="11" spans="1:17" s="1" customFormat="1" ht="15.75" thickTop="1" x14ac:dyDescent="0.25">
      <c r="B11" s="499" t="s">
        <v>96</v>
      </c>
      <c r="C11" s="500" t="s">
        <v>8</v>
      </c>
      <c r="D11" s="1049">
        <f t="shared" ref="D11:D55" si="1">E11+F11+J11+N11+O11+P11</f>
        <v>1.0134400000000001</v>
      </c>
      <c r="E11" s="1050">
        <f>SUM(E12:E14)</f>
        <v>5.1363912395752907E-3</v>
      </c>
      <c r="F11" s="1050">
        <f t="shared" ref="F11:F32" si="2">SUM(G11:I11)</f>
        <v>0.20105229921779577</v>
      </c>
      <c r="G11" s="147">
        <f>SUM(G12:G14)</f>
        <v>1.2139392751122736E-2</v>
      </c>
      <c r="H11" s="148">
        <f>SUM(H12:H14)</f>
        <v>2.7258277247789949E-2</v>
      </c>
      <c r="I11" s="149">
        <f>SUM(I12:I14)</f>
        <v>0.1616546292188831</v>
      </c>
      <c r="J11" s="146">
        <f t="shared" ref="J11:J32" si="3">SUM(K11:M11)</f>
        <v>0.13270564554262895</v>
      </c>
      <c r="K11" s="147">
        <f t="shared" ref="K11:P11" si="4">SUM(K12:K14)</f>
        <v>3.2372800406204071E-2</v>
      </c>
      <c r="L11" s="148">
        <f t="shared" si="4"/>
        <v>7.7672886463480376E-2</v>
      </c>
      <c r="M11" s="149">
        <f t="shared" si="4"/>
        <v>2.2659958672944517E-2</v>
      </c>
      <c r="N11" s="1051">
        <f t="shared" si="4"/>
        <v>0</v>
      </c>
      <c r="O11" s="145">
        <f t="shared" si="4"/>
        <v>0.666032768</v>
      </c>
      <c r="P11" s="1050">
        <f t="shared" si="4"/>
        <v>8.5128960000000007E-3</v>
      </c>
    </row>
    <row r="12" spans="1:17" s="1" customFormat="1" x14ac:dyDescent="0.25">
      <c r="B12" s="509" t="s">
        <v>98</v>
      </c>
      <c r="C12" s="510" t="s">
        <v>10</v>
      </c>
      <c r="D12" s="1049">
        <f t="shared" si="1"/>
        <v>1.0134400000000001</v>
      </c>
      <c r="E12" s="1052">
        <f>SUM(E35,E58,E98)</f>
        <v>5.1363912395752907E-3</v>
      </c>
      <c r="F12" s="1050">
        <f t="shared" si="2"/>
        <v>0.20105229921779577</v>
      </c>
      <c r="G12" s="360">
        <f t="shared" ref="G12:I14" si="5">SUM(G35,G58,G98)</f>
        <v>1.2139392751122736E-2</v>
      </c>
      <c r="H12" s="361">
        <f t="shared" si="5"/>
        <v>2.7258277247789949E-2</v>
      </c>
      <c r="I12" s="362">
        <f t="shared" si="5"/>
        <v>0.1616546292188831</v>
      </c>
      <c r="J12" s="146">
        <f t="shared" si="3"/>
        <v>0.13270564554262895</v>
      </c>
      <c r="K12" s="360">
        <f t="shared" ref="K12:P14" si="6">SUM(K35,K58,K98)</f>
        <v>3.2372800406204071E-2</v>
      </c>
      <c r="L12" s="361">
        <f t="shared" si="6"/>
        <v>7.7672886463480376E-2</v>
      </c>
      <c r="M12" s="362">
        <f t="shared" si="6"/>
        <v>2.2659958672944517E-2</v>
      </c>
      <c r="N12" s="1053">
        <f t="shared" si="6"/>
        <v>0</v>
      </c>
      <c r="O12" s="145">
        <f t="shared" si="6"/>
        <v>0.666032768</v>
      </c>
      <c r="P12" s="1050">
        <f t="shared" si="6"/>
        <v>8.5128960000000007E-3</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16887.5975</v>
      </c>
      <c r="E15" s="1050">
        <f>SUM(E16:E19)</f>
        <v>103.57950986442404</v>
      </c>
      <c r="F15" s="1050">
        <f t="shared" si="2"/>
        <v>4231.2856122688345</v>
      </c>
      <c r="G15" s="147">
        <f>SUM(G16:G19)</f>
        <v>253.02214411681001</v>
      </c>
      <c r="H15" s="148">
        <f>SUM(H16:H19)</f>
        <v>573.80380621458346</v>
      </c>
      <c r="I15" s="149">
        <f>SUM(I16:I19)</f>
        <v>3404.4596619374411</v>
      </c>
      <c r="J15" s="146">
        <f t="shared" si="3"/>
        <v>2418.355817306081</v>
      </c>
      <c r="K15" s="147">
        <f t="shared" ref="K15:P15" si="7">SUM(K16:K19)</f>
        <v>544.40576705567037</v>
      </c>
      <c r="L15" s="148">
        <f t="shared" si="7"/>
        <v>1565.1853188446735</v>
      </c>
      <c r="M15" s="149">
        <f t="shared" si="7"/>
        <v>308.76473140573739</v>
      </c>
      <c r="N15" s="1051">
        <f t="shared" si="7"/>
        <v>0</v>
      </c>
      <c r="O15" s="145">
        <f t="shared" si="7"/>
        <v>10038.040041751752</v>
      </c>
      <c r="P15" s="1050">
        <f t="shared" si="7"/>
        <v>96.336518808907002</v>
      </c>
    </row>
    <row r="16" spans="1:17" s="1" customFormat="1" x14ac:dyDescent="0.25">
      <c r="B16" s="509" t="s">
        <v>104</v>
      </c>
      <c r="C16" s="510" t="s">
        <v>17</v>
      </c>
      <c r="D16" s="1049">
        <f t="shared" si="1"/>
        <v>4011.9274200000004</v>
      </c>
      <c r="E16" s="1052">
        <f>SUM(E39,E62,E102)</f>
        <v>103.03314288570002</v>
      </c>
      <c r="F16" s="1050">
        <f t="shared" si="2"/>
        <v>740.94521175584373</v>
      </c>
      <c r="G16" s="360">
        <f t="shared" ref="G16:I19" si="8">SUM(G39,G62,G102)</f>
        <v>63.114365617087955</v>
      </c>
      <c r="H16" s="361">
        <f t="shared" si="8"/>
        <v>508.78976435027329</v>
      </c>
      <c r="I16" s="362">
        <f t="shared" si="8"/>
        <v>169.04108178848253</v>
      </c>
      <c r="J16" s="146">
        <f t="shared" si="3"/>
        <v>729.11460803633622</v>
      </c>
      <c r="K16" s="360">
        <f t="shared" ref="K16:P19" si="9">SUM(K39,K62,K102)</f>
        <v>33.85200420241911</v>
      </c>
      <c r="L16" s="361">
        <f t="shared" si="9"/>
        <v>573.12334807693924</v>
      </c>
      <c r="M16" s="362">
        <f t="shared" si="9"/>
        <v>122.1392557569778</v>
      </c>
      <c r="N16" s="1053">
        <f t="shared" si="9"/>
        <v>0</v>
      </c>
      <c r="O16" s="145">
        <f t="shared" si="9"/>
        <v>2369.5451198754004</v>
      </c>
      <c r="P16" s="1050">
        <f t="shared" si="9"/>
        <v>69.289337446719998</v>
      </c>
    </row>
    <row r="17" spans="2:16" s="1" customFormat="1" x14ac:dyDescent="0.25">
      <c r="B17" s="509" t="s">
        <v>110</v>
      </c>
      <c r="C17" s="510" t="s">
        <v>597</v>
      </c>
      <c r="D17" s="1049">
        <f t="shared" si="1"/>
        <v>0</v>
      </c>
      <c r="E17" s="1052">
        <f>SUM(E40,E63,E103)</f>
        <v>0</v>
      </c>
      <c r="F17" s="1050">
        <f t="shared" si="2"/>
        <v>0</v>
      </c>
      <c r="G17" s="360">
        <f t="shared" si="8"/>
        <v>0</v>
      </c>
      <c r="H17" s="361">
        <f t="shared" si="8"/>
        <v>0</v>
      </c>
      <c r="I17" s="362">
        <f t="shared" si="8"/>
        <v>0</v>
      </c>
      <c r="J17" s="146">
        <f t="shared" si="3"/>
        <v>0</v>
      </c>
      <c r="K17" s="360">
        <f t="shared" si="9"/>
        <v>0</v>
      </c>
      <c r="L17" s="361">
        <f t="shared" si="9"/>
        <v>0</v>
      </c>
      <c r="M17" s="362">
        <f t="shared" si="9"/>
        <v>0</v>
      </c>
      <c r="N17" s="1053">
        <f t="shared" si="9"/>
        <v>0</v>
      </c>
      <c r="O17" s="145">
        <f t="shared" si="9"/>
        <v>0</v>
      </c>
      <c r="P17" s="1050">
        <f t="shared" si="9"/>
        <v>0</v>
      </c>
    </row>
    <row r="18" spans="2:16" s="1" customFormat="1" x14ac:dyDescent="0.25">
      <c r="B18" s="509" t="s">
        <v>117</v>
      </c>
      <c r="C18" s="510" t="s">
        <v>23</v>
      </c>
      <c r="D18" s="1049">
        <f t="shared" si="1"/>
        <v>3602.6016799999998</v>
      </c>
      <c r="E18" s="1052">
        <f>SUM(E41,E64,E104)</f>
        <v>0</v>
      </c>
      <c r="F18" s="1050">
        <f t="shared" si="2"/>
        <v>3208.3430199999998</v>
      </c>
      <c r="G18" s="360">
        <f t="shared" si="8"/>
        <v>0</v>
      </c>
      <c r="H18" s="361">
        <f t="shared" si="8"/>
        <v>0</v>
      </c>
      <c r="I18" s="362">
        <f t="shared" si="8"/>
        <v>3208.3430199999998</v>
      </c>
      <c r="J18" s="146">
        <f t="shared" si="3"/>
        <v>394.25865999999996</v>
      </c>
      <c r="K18" s="360">
        <f t="shared" si="9"/>
        <v>394.25865999999996</v>
      </c>
      <c r="L18" s="361">
        <f t="shared" si="9"/>
        <v>0</v>
      </c>
      <c r="M18" s="362">
        <f t="shared" si="9"/>
        <v>0</v>
      </c>
      <c r="N18" s="1053">
        <f t="shared" si="9"/>
        <v>0</v>
      </c>
      <c r="O18" s="145">
        <f t="shared" si="9"/>
        <v>0</v>
      </c>
      <c r="P18" s="1050">
        <f t="shared" si="9"/>
        <v>0</v>
      </c>
    </row>
    <row r="19" spans="2:16" s="1" customFormat="1" ht="38.25" x14ac:dyDescent="0.25">
      <c r="B19" s="509" t="s">
        <v>598</v>
      </c>
      <c r="C19" s="510" t="s">
        <v>599</v>
      </c>
      <c r="D19" s="1049">
        <f t="shared" si="1"/>
        <v>9273.0683999999983</v>
      </c>
      <c r="E19" s="1052">
        <f>SUM(E42,E65,E105)</f>
        <v>0.54636697872402129</v>
      </c>
      <c r="F19" s="1050">
        <f t="shared" si="2"/>
        <v>281.99738051299084</v>
      </c>
      <c r="G19" s="360">
        <f t="shared" si="8"/>
        <v>189.90777849972204</v>
      </c>
      <c r="H19" s="361">
        <f t="shared" si="8"/>
        <v>65.014041864310201</v>
      </c>
      <c r="I19" s="362">
        <f t="shared" si="8"/>
        <v>27.075560148958587</v>
      </c>
      <c r="J19" s="146">
        <f t="shared" si="3"/>
        <v>1294.982549269745</v>
      </c>
      <c r="K19" s="360">
        <f t="shared" si="9"/>
        <v>116.29510285325128</v>
      </c>
      <c r="L19" s="361">
        <f t="shared" si="9"/>
        <v>992.06197076773435</v>
      </c>
      <c r="M19" s="362">
        <f t="shared" si="9"/>
        <v>186.62547564875956</v>
      </c>
      <c r="N19" s="1053">
        <f t="shared" si="9"/>
        <v>0</v>
      </c>
      <c r="O19" s="145">
        <f t="shared" si="9"/>
        <v>7668.4949218763522</v>
      </c>
      <c r="P19" s="1050">
        <f t="shared" si="9"/>
        <v>27.047181362187001</v>
      </c>
    </row>
    <row r="20" spans="2:16" s="1" customFormat="1" x14ac:dyDescent="0.25">
      <c r="B20" s="499" t="s">
        <v>124</v>
      </c>
      <c r="C20" s="524" t="s">
        <v>27</v>
      </c>
      <c r="D20" s="1049">
        <f t="shared" si="1"/>
        <v>2313.76566</v>
      </c>
      <c r="E20" s="1050">
        <f>SUM(E21:E22)</f>
        <v>0.5265936822016416</v>
      </c>
      <c r="F20" s="1050">
        <f t="shared" si="2"/>
        <v>7.3705606238423744</v>
      </c>
      <c r="G20" s="147">
        <f>SUM(G21:G22)</f>
        <v>2.4461619355354927</v>
      </c>
      <c r="H20" s="148">
        <f>SUM(H21:H22)</f>
        <v>1.4850019306438607</v>
      </c>
      <c r="I20" s="149">
        <f>SUM(I21:I22)</f>
        <v>3.4393967576630207</v>
      </c>
      <c r="J20" s="146">
        <f t="shared" si="3"/>
        <v>376.10885178575597</v>
      </c>
      <c r="K20" s="147">
        <f t="shared" ref="K20:P20" si="10">SUM(K21:K22)</f>
        <v>138.88383551702691</v>
      </c>
      <c r="L20" s="148">
        <f t="shared" si="10"/>
        <v>67.65706910003108</v>
      </c>
      <c r="M20" s="149">
        <f t="shared" si="10"/>
        <v>169.567947168698</v>
      </c>
      <c r="N20" s="1051">
        <f t="shared" si="10"/>
        <v>0</v>
      </c>
      <c r="O20" s="145">
        <f t="shared" si="10"/>
        <v>1909.497025057</v>
      </c>
      <c r="P20" s="1050">
        <f t="shared" si="10"/>
        <v>20.262628851199999</v>
      </c>
    </row>
    <row r="21" spans="2:16" s="1" customFormat="1" ht="51.75" x14ac:dyDescent="0.25">
      <c r="B21" s="509" t="s">
        <v>126</v>
      </c>
      <c r="C21" s="525" t="s">
        <v>29</v>
      </c>
      <c r="D21" s="1049">
        <f t="shared" si="1"/>
        <v>2313.76566</v>
      </c>
      <c r="E21" s="1052">
        <f>SUM(E44,E67,E107)</f>
        <v>0.5265936822016416</v>
      </c>
      <c r="F21" s="1050">
        <f t="shared" si="2"/>
        <v>7.3705606238423744</v>
      </c>
      <c r="G21" s="360">
        <f>SUM(G44,G67,G107)</f>
        <v>2.4461619355354927</v>
      </c>
      <c r="H21" s="361">
        <f>SUM(H44,H67,H107)</f>
        <v>1.4850019306438607</v>
      </c>
      <c r="I21" s="362">
        <f>SUM(I44,I67,I107)</f>
        <v>3.4393967576630207</v>
      </c>
      <c r="J21" s="146">
        <f t="shared" si="3"/>
        <v>376.10885178575597</v>
      </c>
      <c r="K21" s="360">
        <f t="shared" ref="K21:P21" si="11">SUM(K44,K67,K107)</f>
        <v>138.88383551702691</v>
      </c>
      <c r="L21" s="361">
        <f t="shared" si="11"/>
        <v>67.65706910003108</v>
      </c>
      <c r="M21" s="362">
        <f t="shared" si="11"/>
        <v>169.567947168698</v>
      </c>
      <c r="N21" s="1053">
        <f t="shared" si="11"/>
        <v>0</v>
      </c>
      <c r="O21" s="145">
        <f t="shared" si="11"/>
        <v>1909.497025057</v>
      </c>
      <c r="P21" s="1050">
        <f t="shared" si="11"/>
        <v>20.262628851199999</v>
      </c>
    </row>
    <row r="22" spans="2:16" s="1" customFormat="1" x14ac:dyDescent="0.25">
      <c r="B22" s="509" t="s">
        <v>128</v>
      </c>
      <c r="C22" s="525" t="s">
        <v>31</v>
      </c>
      <c r="D22" s="1049">
        <f t="shared" si="1"/>
        <v>0</v>
      </c>
      <c r="E22" s="1052">
        <f>SUM(E45,E68)</f>
        <v>0</v>
      </c>
      <c r="F22" s="1050">
        <f t="shared" si="2"/>
        <v>0</v>
      </c>
      <c r="G22" s="360">
        <f>SUM(G45,G68)</f>
        <v>0</v>
      </c>
      <c r="H22" s="361">
        <f>SUM(H45,H68)</f>
        <v>0</v>
      </c>
      <c r="I22" s="362">
        <f>SUM(I45,I68)</f>
        <v>0</v>
      </c>
      <c r="J22" s="146">
        <f t="shared" si="3"/>
        <v>0</v>
      </c>
      <c r="K22" s="360">
        <f t="shared" ref="K22:P22" si="12">SUM(K45,K68)</f>
        <v>0</v>
      </c>
      <c r="L22" s="361">
        <f t="shared" si="12"/>
        <v>0</v>
      </c>
      <c r="M22" s="362">
        <f t="shared" si="12"/>
        <v>0</v>
      </c>
      <c r="N22" s="1053">
        <f t="shared" si="12"/>
        <v>0</v>
      </c>
      <c r="O22" s="145">
        <f t="shared" si="12"/>
        <v>0</v>
      </c>
      <c r="P22" s="1050">
        <f t="shared" si="12"/>
        <v>0</v>
      </c>
    </row>
    <row r="23" spans="2:16" s="1" customFormat="1" x14ac:dyDescent="0.25">
      <c r="B23" s="499" t="s">
        <v>131</v>
      </c>
      <c r="C23" s="524" t="s">
        <v>33</v>
      </c>
      <c r="D23" s="1049">
        <f t="shared" si="1"/>
        <v>58.260210000000001</v>
      </c>
      <c r="E23" s="1050">
        <f>SUM(E24:E25)</f>
        <v>4.3992105678175921</v>
      </c>
      <c r="F23" s="1050">
        <f t="shared" si="2"/>
        <v>6.1677118090533751</v>
      </c>
      <c r="G23" s="147">
        <f>SUM(G24:G25)</f>
        <v>0.97411871866492739</v>
      </c>
      <c r="H23" s="148">
        <f>SUM(H24:H25)</f>
        <v>0.53725298280074896</v>
      </c>
      <c r="I23" s="149">
        <f>SUM(I24:I25)</f>
        <v>4.6563401075876989</v>
      </c>
      <c r="J23" s="146">
        <f t="shared" si="3"/>
        <v>8.9175282089290349</v>
      </c>
      <c r="K23" s="147">
        <f t="shared" ref="K23:P23" si="13">SUM(K24:K25)</f>
        <v>0.57981358906635017</v>
      </c>
      <c r="L23" s="148">
        <f t="shared" si="13"/>
        <v>7.9829607854360045</v>
      </c>
      <c r="M23" s="149">
        <f t="shared" si="13"/>
        <v>0.35475383442667879</v>
      </c>
      <c r="N23" s="1051">
        <f t="shared" si="13"/>
        <v>0</v>
      </c>
      <c r="O23" s="145">
        <f t="shared" si="13"/>
        <v>38.710428118999999</v>
      </c>
      <c r="P23" s="1050">
        <f t="shared" si="13"/>
        <v>6.53312952E-2</v>
      </c>
    </row>
    <row r="24" spans="2:16" s="1" customFormat="1" x14ac:dyDescent="0.25">
      <c r="B24" s="509" t="s">
        <v>133</v>
      </c>
      <c r="C24" s="525" t="s">
        <v>600</v>
      </c>
      <c r="D24" s="1049">
        <f t="shared" si="1"/>
        <v>4.1545399999999999</v>
      </c>
      <c r="E24" s="1052">
        <f>SUM(E47,E70,E109)</f>
        <v>4.1545399999999999</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54.105669999999996</v>
      </c>
      <c r="E25" s="1052">
        <f>SUM(E48,E71,E110)</f>
        <v>0.24467056781759192</v>
      </c>
      <c r="F25" s="1054">
        <f t="shared" si="2"/>
        <v>6.1677118090533751</v>
      </c>
      <c r="G25" s="1055">
        <f t="shared" si="14"/>
        <v>0.97411871866492739</v>
      </c>
      <c r="H25" s="1056">
        <f t="shared" si="14"/>
        <v>0.53725298280074896</v>
      </c>
      <c r="I25" s="1057">
        <f t="shared" si="14"/>
        <v>4.6563401075876989</v>
      </c>
      <c r="J25" s="142">
        <f t="shared" si="3"/>
        <v>8.9175282089290349</v>
      </c>
      <c r="K25" s="1055">
        <f t="shared" si="15"/>
        <v>0.57981358906635017</v>
      </c>
      <c r="L25" s="1056">
        <f t="shared" si="15"/>
        <v>7.9829607854360045</v>
      </c>
      <c r="M25" s="1057">
        <f t="shared" si="15"/>
        <v>0.35475383442667879</v>
      </c>
      <c r="N25" s="1058">
        <f t="shared" si="15"/>
        <v>0</v>
      </c>
      <c r="O25" s="1059">
        <f t="shared" si="15"/>
        <v>38.710428118999999</v>
      </c>
      <c r="P25" s="1060">
        <f t="shared" si="15"/>
        <v>6.53312952E-2</v>
      </c>
    </row>
    <row r="26" spans="2:16" s="1" customFormat="1" x14ac:dyDescent="0.25">
      <c r="B26" s="499" t="s">
        <v>274</v>
      </c>
      <c r="C26" s="536" t="s">
        <v>39</v>
      </c>
      <c r="D26" s="1061">
        <f t="shared" si="1"/>
        <v>272.76414000000005</v>
      </c>
      <c r="E26" s="1062">
        <f>SUM(E27:E28)</f>
        <v>0.97524701403049519</v>
      </c>
      <c r="F26" s="1062">
        <f t="shared" si="2"/>
        <v>40.542534612177334</v>
      </c>
      <c r="G26" s="1063">
        <f>SUM(G27:G28)</f>
        <v>2.304907385434932</v>
      </c>
      <c r="H26" s="1064">
        <f>SUM(H27:H28)</f>
        <v>5.1755310969267798</v>
      </c>
      <c r="I26" s="1065">
        <f>SUM(I27:I28)</f>
        <v>33.062096129815622</v>
      </c>
      <c r="J26" s="1066">
        <f t="shared" si="3"/>
        <v>25.196830515792172</v>
      </c>
      <c r="K26" s="1063">
        <f t="shared" ref="K26:P26" si="16">SUM(K27:K28)</f>
        <v>6.1466259309258824</v>
      </c>
      <c r="L26" s="1064">
        <f t="shared" si="16"/>
        <v>14.747756560258489</v>
      </c>
      <c r="M26" s="1065">
        <f t="shared" si="16"/>
        <v>4.3024480246077967</v>
      </c>
      <c r="N26" s="1067">
        <f t="shared" si="16"/>
        <v>0</v>
      </c>
      <c r="O26" s="1068">
        <f t="shared" si="16"/>
        <v>204.83186956200001</v>
      </c>
      <c r="P26" s="1062">
        <f t="shared" si="16"/>
        <v>1.217658296</v>
      </c>
    </row>
    <row r="27" spans="2:16" s="1" customFormat="1" x14ac:dyDescent="0.25">
      <c r="B27" s="1069" t="s">
        <v>276</v>
      </c>
      <c r="C27" s="545" t="s">
        <v>41</v>
      </c>
      <c r="D27" s="1070">
        <f t="shared" si="1"/>
        <v>24.507830000000002</v>
      </c>
      <c r="E27" s="1052">
        <f>SUM(E50,E73,E112)</f>
        <v>0.12624197642224094</v>
      </c>
      <c r="F27" s="1071">
        <f t="shared" si="2"/>
        <v>4.9414536364445398</v>
      </c>
      <c r="G27" s="1072">
        <f t="shared" ref="G27:I28" si="17">SUM(G50,G73,G112)</f>
        <v>0.29836140518510657</v>
      </c>
      <c r="H27" s="1073">
        <f t="shared" si="17"/>
        <v>0.66995261439971032</v>
      </c>
      <c r="I27" s="1074">
        <f t="shared" si="17"/>
        <v>3.9731396168597231</v>
      </c>
      <c r="J27" s="293">
        <f t="shared" si="3"/>
        <v>3.2616329041332182</v>
      </c>
      <c r="K27" s="1072">
        <f t="shared" ref="K27:P28" si="18">SUM(K50,K73,K112)</f>
        <v>0.79565711306519438</v>
      </c>
      <c r="L27" s="1073">
        <f t="shared" si="18"/>
        <v>1.9090404265573735</v>
      </c>
      <c r="M27" s="1074">
        <f t="shared" si="18"/>
        <v>0.55693536451065018</v>
      </c>
      <c r="N27" s="1075">
        <f t="shared" si="18"/>
        <v>0</v>
      </c>
      <c r="O27" s="1076">
        <f t="shared" si="18"/>
        <v>15.988991151000002</v>
      </c>
      <c r="P27" s="1077">
        <f t="shared" si="18"/>
        <v>0.189510332</v>
      </c>
    </row>
    <row r="28" spans="2:16" s="1" customFormat="1" ht="26.25" x14ac:dyDescent="0.25">
      <c r="B28" s="1069" t="s">
        <v>278</v>
      </c>
      <c r="C28" s="552" t="s">
        <v>43</v>
      </c>
      <c r="D28" s="1061">
        <f t="shared" si="1"/>
        <v>248.25631000000001</v>
      </c>
      <c r="E28" s="1052">
        <f>SUM(E51,E74,E113)</f>
        <v>0.8490050376082543</v>
      </c>
      <c r="F28" s="1062">
        <f t="shared" si="2"/>
        <v>35.601080975732792</v>
      </c>
      <c r="G28" s="409">
        <f t="shared" si="17"/>
        <v>2.0065459802498253</v>
      </c>
      <c r="H28" s="410">
        <f t="shared" si="17"/>
        <v>4.5055784825270697</v>
      </c>
      <c r="I28" s="411">
        <f t="shared" si="17"/>
        <v>29.0889565129559</v>
      </c>
      <c r="J28" s="1066">
        <f t="shared" si="3"/>
        <v>21.93519761165895</v>
      </c>
      <c r="K28" s="409">
        <f t="shared" si="18"/>
        <v>5.3509688178606885</v>
      </c>
      <c r="L28" s="410">
        <f t="shared" si="18"/>
        <v>12.838716133701116</v>
      </c>
      <c r="M28" s="411">
        <f t="shared" si="18"/>
        <v>3.7455126600971465</v>
      </c>
      <c r="N28" s="1078">
        <f t="shared" si="18"/>
        <v>0</v>
      </c>
      <c r="O28" s="413">
        <f t="shared" si="18"/>
        <v>188.84287841100002</v>
      </c>
      <c r="P28" s="1079">
        <f t="shared" si="18"/>
        <v>1.028147964</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18128.094210000003</v>
      </c>
      <c r="E33" s="1042">
        <f t="shared" ref="E33:P33" si="22">E34+E38+E43+E46+E49+E52</f>
        <v>102.426960424</v>
      </c>
      <c r="F33" s="1042">
        <f t="shared" si="22"/>
        <v>4009.26917</v>
      </c>
      <c r="G33" s="1043">
        <f t="shared" si="22"/>
        <v>242.07678000000004</v>
      </c>
      <c r="H33" s="1044">
        <f t="shared" si="22"/>
        <v>543.56886999999995</v>
      </c>
      <c r="I33" s="1045">
        <f t="shared" si="22"/>
        <v>3223.6235200000001</v>
      </c>
      <c r="J33" s="1046">
        <f t="shared" si="22"/>
        <v>2646.3395599999999</v>
      </c>
      <c r="K33" s="1043">
        <f t="shared" si="22"/>
        <v>645.55973999999992</v>
      </c>
      <c r="L33" s="1044">
        <f t="shared" si="22"/>
        <v>1548.9079699999998</v>
      </c>
      <c r="M33" s="1045">
        <f t="shared" si="22"/>
        <v>451.87184999999999</v>
      </c>
      <c r="N33" s="1047">
        <f t="shared" si="22"/>
        <v>0</v>
      </c>
      <c r="O33" s="1048">
        <f t="shared" si="22"/>
        <v>11257.374199576001</v>
      </c>
      <c r="P33" s="1042">
        <f t="shared" si="22"/>
        <v>112.68432</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c r="F35" s="1050">
        <f t="shared" si="23"/>
        <v>0</v>
      </c>
      <c r="G35" s="309"/>
      <c r="H35" s="310"/>
      <c r="I35" s="311"/>
      <c r="J35" s="146">
        <f t="shared" si="24"/>
        <v>0</v>
      </c>
      <c r="K35" s="309"/>
      <c r="L35" s="310"/>
      <c r="M35" s="311"/>
      <c r="N35" s="572"/>
      <c r="O35" s="1094"/>
      <c r="P35" s="1095"/>
    </row>
    <row r="36" spans="2:16" s="1" customFormat="1" x14ac:dyDescent="0.25">
      <c r="B36" s="509" t="s">
        <v>140</v>
      </c>
      <c r="C36" s="510" t="s">
        <v>11</v>
      </c>
      <c r="D36" s="1049">
        <f t="shared" si="1"/>
        <v>0</v>
      </c>
      <c r="E36" s="1093"/>
      <c r="F36" s="1050">
        <f t="shared" si="23"/>
        <v>0</v>
      </c>
      <c r="G36" s="309"/>
      <c r="H36" s="310"/>
      <c r="I36" s="311"/>
      <c r="J36" s="146">
        <f t="shared" si="24"/>
        <v>0</v>
      </c>
      <c r="K36" s="309"/>
      <c r="L36" s="310"/>
      <c r="M36" s="311"/>
      <c r="N36" s="572"/>
      <c r="O36" s="1094"/>
      <c r="P36" s="1095"/>
    </row>
    <row r="37" spans="2:16" s="1" customFormat="1" x14ac:dyDescent="0.25">
      <c r="B37" s="509" t="s">
        <v>607</v>
      </c>
      <c r="C37" s="510" t="s">
        <v>13</v>
      </c>
      <c r="D37" s="1049">
        <f t="shared" si="1"/>
        <v>0</v>
      </c>
      <c r="E37" s="1093"/>
      <c r="F37" s="1050">
        <f t="shared" si="23"/>
        <v>0</v>
      </c>
      <c r="G37" s="309"/>
      <c r="H37" s="310"/>
      <c r="I37" s="311"/>
      <c r="J37" s="146">
        <f t="shared" si="24"/>
        <v>0</v>
      </c>
      <c r="K37" s="309"/>
      <c r="L37" s="310"/>
      <c r="M37" s="311"/>
      <c r="N37" s="572"/>
      <c r="O37" s="1094"/>
      <c r="P37" s="1095"/>
    </row>
    <row r="38" spans="2:16" s="1" customFormat="1" x14ac:dyDescent="0.25">
      <c r="B38" s="499" t="s">
        <v>141</v>
      </c>
      <c r="C38" s="520" t="s">
        <v>15</v>
      </c>
      <c r="D38" s="1049">
        <f t="shared" si="1"/>
        <v>15702.565280000001</v>
      </c>
      <c r="E38" s="1050">
        <f>SUM(E39:E42)</f>
        <v>97.6620554</v>
      </c>
      <c r="F38" s="1050">
        <f t="shared" si="23"/>
        <v>3999.66021</v>
      </c>
      <c r="G38" s="147">
        <f>SUM(G39:G42)</f>
        <v>239.03677000000002</v>
      </c>
      <c r="H38" s="148">
        <f>SUM(H39:H42)</f>
        <v>542.40048999999999</v>
      </c>
      <c r="I38" s="149">
        <f>SUM(I39:I42)</f>
        <v>3218.2229499999999</v>
      </c>
      <c r="J38" s="146">
        <f t="shared" si="24"/>
        <v>2265.4702299999999</v>
      </c>
      <c r="K38" s="147">
        <f t="shared" ref="K38:P38" si="26">SUM(K39:K42)</f>
        <v>507.11017999999996</v>
      </c>
      <c r="L38" s="148">
        <f t="shared" si="26"/>
        <v>1475.7010699999998</v>
      </c>
      <c r="M38" s="149">
        <f t="shared" si="26"/>
        <v>282.65897999999999</v>
      </c>
      <c r="N38" s="1051">
        <f t="shared" si="26"/>
        <v>0</v>
      </c>
      <c r="O38" s="145">
        <f t="shared" si="26"/>
        <v>9247.2666645999998</v>
      </c>
      <c r="P38" s="1050">
        <f t="shared" si="26"/>
        <v>92.506119999999996</v>
      </c>
    </row>
    <row r="39" spans="2:16" s="1" customFormat="1" x14ac:dyDescent="0.25">
      <c r="B39" s="509" t="s">
        <v>143</v>
      </c>
      <c r="C39" s="510" t="s">
        <v>17</v>
      </c>
      <c r="D39" s="1049">
        <f t="shared" si="1"/>
        <v>2933.1773800000005</v>
      </c>
      <c r="E39" s="1093">
        <v>97.6620554</v>
      </c>
      <c r="F39" s="1050">
        <f t="shared" si="23"/>
        <v>530.70627000000002</v>
      </c>
      <c r="G39" s="309">
        <v>50.420290000000001</v>
      </c>
      <c r="H39" s="310">
        <v>480.28598</v>
      </c>
      <c r="I39" s="311"/>
      <c r="J39" s="146">
        <f t="shared" si="24"/>
        <v>590.34527000000003</v>
      </c>
      <c r="K39" s="309"/>
      <c r="L39" s="310">
        <v>491.90136999999999</v>
      </c>
      <c r="M39" s="311">
        <v>98.443899999999999</v>
      </c>
      <c r="N39" s="572"/>
      <c r="O39" s="1094">
        <v>1648.8811046000003</v>
      </c>
      <c r="P39" s="1095">
        <v>65.582679999999996</v>
      </c>
    </row>
    <row r="40" spans="2:16" s="1" customFormat="1" x14ac:dyDescent="0.25">
      <c r="B40" s="509" t="s">
        <v>145</v>
      </c>
      <c r="C40" s="510" t="s">
        <v>597</v>
      </c>
      <c r="D40" s="1049">
        <f t="shared" si="1"/>
        <v>0</v>
      </c>
      <c r="E40" s="1093"/>
      <c r="F40" s="1050">
        <f t="shared" si="23"/>
        <v>0</v>
      </c>
      <c r="G40" s="309"/>
      <c r="H40" s="310"/>
      <c r="I40" s="311"/>
      <c r="J40" s="146">
        <f t="shared" si="24"/>
        <v>0</v>
      </c>
      <c r="K40" s="309"/>
      <c r="L40" s="310"/>
      <c r="M40" s="311"/>
      <c r="N40" s="572"/>
      <c r="O40" s="1094"/>
      <c r="P40" s="1095"/>
    </row>
    <row r="41" spans="2:16" s="1" customFormat="1" x14ac:dyDescent="0.25">
      <c r="B41" s="509" t="s">
        <v>608</v>
      </c>
      <c r="C41" s="510" t="s">
        <v>23</v>
      </c>
      <c r="D41" s="1049">
        <f t="shared" si="1"/>
        <v>3602.6016799999998</v>
      </c>
      <c r="E41" s="1093"/>
      <c r="F41" s="1050">
        <f t="shared" si="23"/>
        <v>3208.3430199999998</v>
      </c>
      <c r="G41" s="309"/>
      <c r="H41" s="310"/>
      <c r="I41" s="311">
        <v>3208.3430199999998</v>
      </c>
      <c r="J41" s="146">
        <f t="shared" si="24"/>
        <v>394.25865999999996</v>
      </c>
      <c r="K41" s="309">
        <v>394.25865999999996</v>
      </c>
      <c r="L41" s="310"/>
      <c r="M41" s="311"/>
      <c r="N41" s="572"/>
      <c r="O41" s="1094"/>
      <c r="P41" s="1095"/>
    </row>
    <row r="42" spans="2:16" s="1" customFormat="1" ht="38.25" x14ac:dyDescent="0.25">
      <c r="B42" s="509" t="s">
        <v>609</v>
      </c>
      <c r="C42" s="510" t="s">
        <v>599</v>
      </c>
      <c r="D42" s="1049">
        <f t="shared" si="1"/>
        <v>9166.78622</v>
      </c>
      <c r="E42" s="1093"/>
      <c r="F42" s="1050">
        <f t="shared" si="23"/>
        <v>260.61092000000019</v>
      </c>
      <c r="G42" s="309">
        <v>188.61648000000002</v>
      </c>
      <c r="H42" s="310">
        <v>62.114510000000003</v>
      </c>
      <c r="I42" s="311">
        <v>9.8799300000001899</v>
      </c>
      <c r="J42" s="146">
        <f t="shared" si="24"/>
        <v>1280.8662999999999</v>
      </c>
      <c r="K42" s="309">
        <v>112.85152000000001</v>
      </c>
      <c r="L42" s="310">
        <v>983.79969999999992</v>
      </c>
      <c r="M42" s="311">
        <v>184.21508</v>
      </c>
      <c r="N42" s="572"/>
      <c r="O42" s="1094">
        <v>7598.3855599999997</v>
      </c>
      <c r="P42" s="1095">
        <v>26.923439999999999</v>
      </c>
    </row>
    <row r="43" spans="2:16" s="1" customFormat="1" x14ac:dyDescent="0.25">
      <c r="B43" s="499" t="s">
        <v>302</v>
      </c>
      <c r="C43" s="524" t="s">
        <v>27</v>
      </c>
      <c r="D43" s="1049">
        <f t="shared" si="1"/>
        <v>2297.9473800000001</v>
      </c>
      <c r="E43" s="1050">
        <f>SUM(E44:E45)</f>
        <v>0.44610742400000003</v>
      </c>
      <c r="F43" s="1050">
        <f t="shared" si="23"/>
        <v>4.22011</v>
      </c>
      <c r="G43" s="147">
        <f>SUM(G44:G45)</f>
        <v>2.2559399999999998</v>
      </c>
      <c r="H43" s="148">
        <f>SUM(H44:H45)</f>
        <v>1.0578699999999999</v>
      </c>
      <c r="I43" s="149">
        <f>SUM(I44:I45)</f>
        <v>0.90629999999999999</v>
      </c>
      <c r="J43" s="146">
        <f t="shared" si="24"/>
        <v>374.02938</v>
      </c>
      <c r="K43" s="147">
        <f t="shared" ref="K43:P43" si="27">SUM(K44:K45)</f>
        <v>138.37655999999998</v>
      </c>
      <c r="L43" s="148">
        <f t="shared" si="27"/>
        <v>66.439949999999996</v>
      </c>
      <c r="M43" s="149">
        <f t="shared" si="27"/>
        <v>169.21287000000001</v>
      </c>
      <c r="N43" s="1051">
        <f t="shared" si="27"/>
        <v>0</v>
      </c>
      <c r="O43" s="145">
        <f t="shared" si="27"/>
        <v>1899.073582576</v>
      </c>
      <c r="P43" s="1050">
        <f t="shared" si="27"/>
        <v>20.1782</v>
      </c>
    </row>
    <row r="44" spans="2:16" s="1" customFormat="1" ht="51.75" x14ac:dyDescent="0.25">
      <c r="B44" s="509" t="s">
        <v>304</v>
      </c>
      <c r="C44" s="525" t="s">
        <v>29</v>
      </c>
      <c r="D44" s="1049">
        <f t="shared" si="1"/>
        <v>2297.9473800000001</v>
      </c>
      <c r="E44" s="1093">
        <v>0.44610742400000003</v>
      </c>
      <c r="F44" s="1050">
        <f t="shared" si="23"/>
        <v>4.22011</v>
      </c>
      <c r="G44" s="309">
        <v>2.2559399999999998</v>
      </c>
      <c r="H44" s="310">
        <v>1.0578699999999999</v>
      </c>
      <c r="I44" s="311">
        <v>0.90629999999999999</v>
      </c>
      <c r="J44" s="146">
        <f t="shared" si="24"/>
        <v>374.02938</v>
      </c>
      <c r="K44" s="309">
        <v>138.37655999999998</v>
      </c>
      <c r="L44" s="310">
        <v>66.439949999999996</v>
      </c>
      <c r="M44" s="311">
        <v>169.21287000000001</v>
      </c>
      <c r="N44" s="572"/>
      <c r="O44" s="1094">
        <v>1899.073582576</v>
      </c>
      <c r="P44" s="1095">
        <v>20.1782</v>
      </c>
    </row>
    <row r="45" spans="2:16" s="1" customFormat="1" x14ac:dyDescent="0.25">
      <c r="B45" s="509" t="s">
        <v>305</v>
      </c>
      <c r="C45" s="525" t="s">
        <v>31</v>
      </c>
      <c r="D45" s="1049">
        <f t="shared" si="1"/>
        <v>0</v>
      </c>
      <c r="E45" s="1093"/>
      <c r="F45" s="1050">
        <f t="shared" si="23"/>
        <v>0</v>
      </c>
      <c r="G45" s="309"/>
      <c r="H45" s="310"/>
      <c r="I45" s="311"/>
      <c r="J45" s="146">
        <f t="shared" si="24"/>
        <v>0</v>
      </c>
      <c r="K45" s="309"/>
      <c r="L45" s="310"/>
      <c r="M45" s="311"/>
      <c r="N45" s="572"/>
      <c r="O45" s="1094"/>
      <c r="P45" s="1095"/>
    </row>
    <row r="46" spans="2:16" s="1" customFormat="1" x14ac:dyDescent="0.25">
      <c r="B46" s="499" t="s">
        <v>307</v>
      </c>
      <c r="C46" s="524" t="s">
        <v>33</v>
      </c>
      <c r="D46" s="1049">
        <f t="shared" si="1"/>
        <v>42.220470000000006</v>
      </c>
      <c r="E46" s="1050">
        <f>SUM(E47:E48)</f>
        <v>4.3187975999999999</v>
      </c>
      <c r="F46" s="1050">
        <f t="shared" si="23"/>
        <v>3.02013</v>
      </c>
      <c r="G46" s="147">
        <f>SUM(G47:G48)</f>
        <v>0.78407000000000004</v>
      </c>
      <c r="H46" s="148">
        <f>SUM(H47:H48)</f>
        <v>0.11051000000000001</v>
      </c>
      <c r="I46" s="149">
        <f>SUM(I47:I48)</f>
        <v>2.1255500000000001</v>
      </c>
      <c r="J46" s="146">
        <f t="shared" si="24"/>
        <v>6.83995</v>
      </c>
      <c r="K46" s="147">
        <f t="shared" ref="K46:P46" si="28">SUM(K47:K48)</f>
        <v>7.2999999999999995E-2</v>
      </c>
      <c r="L46" s="148">
        <f t="shared" si="28"/>
        <v>6.7669499999999996</v>
      </c>
      <c r="M46" s="149">
        <f t="shared" si="28"/>
        <v>0</v>
      </c>
      <c r="N46" s="1051">
        <f t="shared" si="28"/>
        <v>0</v>
      </c>
      <c r="O46" s="145">
        <f t="shared" si="28"/>
        <v>28.041592400000003</v>
      </c>
      <c r="P46" s="1050">
        <f t="shared" si="28"/>
        <v>0</v>
      </c>
    </row>
    <row r="47" spans="2:16" s="1" customFormat="1" x14ac:dyDescent="0.25">
      <c r="B47" s="509" t="s">
        <v>308</v>
      </c>
      <c r="C47" s="525" t="s">
        <v>600</v>
      </c>
      <c r="D47" s="1049">
        <f t="shared" si="1"/>
        <v>4.1545399999999999</v>
      </c>
      <c r="E47" s="1093">
        <v>4.1545399999999999</v>
      </c>
      <c r="F47" s="1050">
        <f t="shared" si="23"/>
        <v>0</v>
      </c>
      <c r="G47" s="309"/>
      <c r="H47" s="310"/>
      <c r="I47" s="311"/>
      <c r="J47" s="146">
        <f t="shared" si="24"/>
        <v>0</v>
      </c>
      <c r="K47" s="309"/>
      <c r="L47" s="310"/>
      <c r="M47" s="311"/>
      <c r="N47" s="572"/>
      <c r="O47" s="1094"/>
      <c r="P47" s="1095"/>
    </row>
    <row r="48" spans="2:16" s="1" customFormat="1" ht="26.25" x14ac:dyDescent="0.25">
      <c r="B48" s="509" t="s">
        <v>308</v>
      </c>
      <c r="C48" s="581" t="s">
        <v>601</v>
      </c>
      <c r="D48" s="1049">
        <f t="shared" si="1"/>
        <v>38.065930000000002</v>
      </c>
      <c r="E48" s="1093">
        <v>0.1642576</v>
      </c>
      <c r="F48" s="1050">
        <f t="shared" si="23"/>
        <v>3.02013</v>
      </c>
      <c r="G48" s="309">
        <v>0.78407000000000004</v>
      </c>
      <c r="H48" s="310">
        <v>0.11051000000000001</v>
      </c>
      <c r="I48" s="311">
        <v>2.1255500000000001</v>
      </c>
      <c r="J48" s="146">
        <f t="shared" si="24"/>
        <v>6.83995</v>
      </c>
      <c r="K48" s="309">
        <v>7.2999999999999995E-2</v>
      </c>
      <c r="L48" s="310">
        <v>6.7669499999999996</v>
      </c>
      <c r="M48" s="311"/>
      <c r="N48" s="572"/>
      <c r="O48" s="1094">
        <v>28.041592400000003</v>
      </c>
      <c r="P48" s="1095"/>
    </row>
    <row r="49" spans="2:17" s="1" customFormat="1" x14ac:dyDescent="0.25">
      <c r="B49" s="499" t="s">
        <v>312</v>
      </c>
      <c r="C49" s="536" t="s">
        <v>39</v>
      </c>
      <c r="D49" s="1061">
        <f t="shared" si="1"/>
        <v>85.361080000000001</v>
      </c>
      <c r="E49" s="1062">
        <f>SUM(E50:E51)</f>
        <v>0</v>
      </c>
      <c r="F49" s="1062">
        <f t="shared" si="23"/>
        <v>2.3687199999999997</v>
      </c>
      <c r="G49" s="1063">
        <f>SUM(G50:G51)</f>
        <v>0</v>
      </c>
      <c r="H49" s="1064">
        <f>SUM(H50:H51)</f>
        <v>0</v>
      </c>
      <c r="I49" s="1065">
        <f>SUM(I50:I51)</f>
        <v>2.3687199999999997</v>
      </c>
      <c r="J49" s="1066">
        <f t="shared" si="24"/>
        <v>0</v>
      </c>
      <c r="K49" s="1063">
        <f t="shared" ref="K49:P49" si="29">SUM(K50:K51)</f>
        <v>0</v>
      </c>
      <c r="L49" s="1064">
        <f t="shared" si="29"/>
        <v>0</v>
      </c>
      <c r="M49" s="1065">
        <f t="shared" si="29"/>
        <v>0</v>
      </c>
      <c r="N49" s="1067">
        <f t="shared" si="29"/>
        <v>0</v>
      </c>
      <c r="O49" s="1068">
        <f t="shared" si="29"/>
        <v>82.992360000000005</v>
      </c>
      <c r="P49" s="1062">
        <f t="shared" si="29"/>
        <v>0</v>
      </c>
    </row>
    <row r="50" spans="2:17" s="1" customFormat="1" x14ac:dyDescent="0.25">
      <c r="B50" s="1069" t="s">
        <v>314</v>
      </c>
      <c r="C50" s="545" t="s">
        <v>41</v>
      </c>
      <c r="D50" s="1070">
        <f t="shared" si="1"/>
        <v>0</v>
      </c>
      <c r="E50" s="1093"/>
      <c r="F50" s="1050">
        <f t="shared" si="23"/>
        <v>0</v>
      </c>
      <c r="G50" s="309"/>
      <c r="H50" s="310"/>
      <c r="I50" s="311"/>
      <c r="J50" s="1066">
        <f t="shared" si="24"/>
        <v>0</v>
      </c>
      <c r="K50" s="309"/>
      <c r="L50" s="310"/>
      <c r="M50" s="311"/>
      <c r="N50" s="572"/>
      <c r="O50" s="1094"/>
      <c r="P50" s="1095"/>
    </row>
    <row r="51" spans="2:17" s="1" customFormat="1" ht="26.25" x14ac:dyDescent="0.25">
      <c r="B51" s="1069" t="s">
        <v>316</v>
      </c>
      <c r="C51" s="552" t="s">
        <v>43</v>
      </c>
      <c r="D51" s="1061">
        <f t="shared" si="1"/>
        <v>85.361080000000001</v>
      </c>
      <c r="E51" s="1093"/>
      <c r="F51" s="1050">
        <f t="shared" si="23"/>
        <v>2.3687199999999997</v>
      </c>
      <c r="G51" s="309"/>
      <c r="H51" s="310"/>
      <c r="I51" s="311">
        <v>2.3687199999999997</v>
      </c>
      <c r="J51" s="1066">
        <f t="shared" si="24"/>
        <v>0</v>
      </c>
      <c r="K51" s="309"/>
      <c r="L51" s="310"/>
      <c r="M51" s="311"/>
      <c r="N51" s="572"/>
      <c r="O51" s="1094">
        <v>82.992360000000005</v>
      </c>
      <c r="P51" s="1095"/>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c r="F53" s="1050">
        <f t="shared" si="23"/>
        <v>0</v>
      </c>
      <c r="G53" s="309"/>
      <c r="H53" s="310"/>
      <c r="I53" s="311"/>
      <c r="J53" s="1066">
        <f t="shared" si="24"/>
        <v>0</v>
      </c>
      <c r="K53" s="309"/>
      <c r="L53" s="310"/>
      <c r="M53" s="311"/>
      <c r="N53" s="572"/>
      <c r="O53" s="1094"/>
      <c r="P53" s="1095"/>
    </row>
    <row r="54" spans="2:17" s="1" customFormat="1" x14ac:dyDescent="0.25">
      <c r="B54" s="1081" t="s">
        <v>610</v>
      </c>
      <c r="C54" s="1082" t="s">
        <v>603</v>
      </c>
      <c r="D54" s="1061">
        <f t="shared" si="1"/>
        <v>0</v>
      </c>
      <c r="E54" s="1093"/>
      <c r="F54" s="1050">
        <f t="shared" si="23"/>
        <v>0</v>
      </c>
      <c r="G54" s="309"/>
      <c r="H54" s="310"/>
      <c r="I54" s="311"/>
      <c r="J54" s="1066">
        <f t="shared" si="24"/>
        <v>0</v>
      </c>
      <c r="K54" s="309"/>
      <c r="L54" s="310"/>
      <c r="M54" s="311"/>
      <c r="N54" s="572"/>
      <c r="O54" s="1094"/>
      <c r="P54" s="1095"/>
    </row>
    <row r="55" spans="2:17" s="1" customFormat="1" ht="15.75" thickBot="1" x14ac:dyDescent="0.3">
      <c r="B55" s="1083" t="s">
        <v>611</v>
      </c>
      <c r="C55" s="1082" t="s">
        <v>603</v>
      </c>
      <c r="D55" s="1084">
        <f t="shared" si="1"/>
        <v>0</v>
      </c>
      <c r="E55" s="1096"/>
      <c r="F55" s="1097">
        <f t="shared" si="23"/>
        <v>0</v>
      </c>
      <c r="G55" s="1098"/>
      <c r="H55" s="1099"/>
      <c r="I55" s="1100"/>
      <c r="J55" s="1066">
        <f t="shared" si="24"/>
        <v>0</v>
      </c>
      <c r="K55" s="1098"/>
      <c r="L55" s="1099"/>
      <c r="M55" s="1100"/>
      <c r="N55" s="1101"/>
      <c r="O55" s="1102"/>
      <c r="P55" s="1103"/>
    </row>
    <row r="56" spans="2:17" s="1" customFormat="1" ht="16.5" thickTop="1" thickBot="1" x14ac:dyDescent="0.3">
      <c r="B56" s="489" t="s">
        <v>59</v>
      </c>
      <c r="C56" s="489" t="s">
        <v>612</v>
      </c>
      <c r="D56" s="1041">
        <f t="shared" ref="D56:P56" si="31">D57+D61+D66+D69+D72+D75</f>
        <v>1013.4149200000001</v>
      </c>
      <c r="E56" s="1042">
        <f t="shared" si="31"/>
        <v>5.0725221139589056</v>
      </c>
      <c r="F56" s="1042">
        <f t="shared" si="31"/>
        <v>198.55245434476547</v>
      </c>
      <c r="G56" s="1043">
        <f t="shared" si="31"/>
        <v>11.988453391108843</v>
      </c>
      <c r="H56" s="1044">
        <f t="shared" si="31"/>
        <v>26.919350686228359</v>
      </c>
      <c r="I56" s="1045">
        <f t="shared" si="31"/>
        <v>159.64465026742826</v>
      </c>
      <c r="J56" s="1046">
        <f t="shared" si="31"/>
        <v>131.05561110421559</v>
      </c>
      <c r="K56" s="1043">
        <f t="shared" si="31"/>
        <v>31.970286365226272</v>
      </c>
      <c r="L56" s="1044">
        <f t="shared" si="31"/>
        <v>76.707118998592108</v>
      </c>
      <c r="M56" s="1045">
        <f t="shared" si="31"/>
        <v>22.378205740397217</v>
      </c>
      <c r="N56" s="1047">
        <f t="shared" si="31"/>
        <v>0</v>
      </c>
      <c r="O56" s="1048">
        <f t="shared" si="31"/>
        <v>676.81989357775296</v>
      </c>
      <c r="P56" s="1042">
        <f t="shared" si="31"/>
        <v>1.9144388593069999</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823.16458</v>
      </c>
      <c r="E61" s="1050">
        <f>SUM(E62:E65)</f>
        <v>4.0834102427811345</v>
      </c>
      <c r="F61" s="1050">
        <f t="shared" si="32"/>
        <v>159.83593171851311</v>
      </c>
      <c r="G61" s="147">
        <f>SUM(G62:G65)</f>
        <v>9.6507776869454549</v>
      </c>
      <c r="H61" s="148">
        <f>SUM(H62:H65)</f>
        <v>21.670240296795107</v>
      </c>
      <c r="I61" s="149">
        <f>SUM(I62:I65)</f>
        <v>128.51491373477253</v>
      </c>
      <c r="J61" s="146">
        <f t="shared" si="33"/>
        <v>105.50056326204573</v>
      </c>
      <c r="K61" s="147">
        <f t="shared" ref="K61:P61" si="37">SUM(K62:K65)</f>
        <v>25.736275322184337</v>
      </c>
      <c r="L61" s="148">
        <f t="shared" si="37"/>
        <v>61.749697103546936</v>
      </c>
      <c r="M61" s="149">
        <f t="shared" si="37"/>
        <v>18.014590836314458</v>
      </c>
      <c r="N61" s="1051">
        <f t="shared" si="37"/>
        <v>0</v>
      </c>
      <c r="O61" s="145">
        <f t="shared" si="37"/>
        <v>552.95396414375296</v>
      </c>
      <c r="P61" s="1050">
        <f t="shared" si="37"/>
        <v>0.79071063290700005</v>
      </c>
    </row>
    <row r="62" spans="2:17" s="1" customFormat="1" x14ac:dyDescent="0.25">
      <c r="B62" s="509" t="s">
        <v>154</v>
      </c>
      <c r="C62" s="510" t="s">
        <v>17</v>
      </c>
      <c r="D62" s="603">
        <v>721.21596999999997</v>
      </c>
      <c r="E62" s="1052">
        <f>IFERROR($D62*E83/100, 0)</f>
        <v>3.559006982663135</v>
      </c>
      <c r="F62" s="1052">
        <f t="shared" si="32"/>
        <v>139.30919078667307</v>
      </c>
      <c r="G62" s="360">
        <f t="shared" ref="G62:I65" si="38">IFERROR($D62*G83/100, 0)</f>
        <v>8.4113884351754553</v>
      </c>
      <c r="H62" s="361">
        <f t="shared" si="38"/>
        <v>18.887267530737105</v>
      </c>
      <c r="I62" s="362">
        <f t="shared" si="38"/>
        <v>112.01053482076053</v>
      </c>
      <c r="J62" s="308">
        <f t="shared" si="33"/>
        <v>91.95177650054373</v>
      </c>
      <c r="K62" s="360">
        <f t="shared" ref="K62:P65" si="39">IFERROR($D62*K83/100, 0)</f>
        <v>22.431121775706337</v>
      </c>
      <c r="L62" s="361">
        <f t="shared" si="39"/>
        <v>53.819563305530934</v>
      </c>
      <c r="M62" s="362">
        <f t="shared" si="39"/>
        <v>15.701091419306458</v>
      </c>
      <c r="N62" s="1053">
        <f t="shared" si="39"/>
        <v>0</v>
      </c>
      <c r="O62" s="359">
        <f t="shared" si="39"/>
        <v>485.69262447139999</v>
      </c>
      <c r="P62" s="1052">
        <f t="shared" si="39"/>
        <v>0.70337125872000006</v>
      </c>
    </row>
    <row r="63" spans="2:17" s="1" customFormat="1" x14ac:dyDescent="0.25">
      <c r="B63" s="509" t="s">
        <v>156</v>
      </c>
      <c r="C63" s="510" t="s">
        <v>597</v>
      </c>
      <c r="D63" s="603"/>
      <c r="E63" s="1052">
        <f>IFERROR($D63*E84/100, 0)</f>
        <v>0</v>
      </c>
      <c r="F63" s="1052">
        <f t="shared" si="32"/>
        <v>0</v>
      </c>
      <c r="G63" s="360">
        <f t="shared" si="38"/>
        <v>0</v>
      </c>
      <c r="H63" s="361">
        <f t="shared" si="38"/>
        <v>0</v>
      </c>
      <c r="I63" s="362">
        <f t="shared" si="38"/>
        <v>0</v>
      </c>
      <c r="J63" s="308">
        <f t="shared" si="33"/>
        <v>0</v>
      </c>
      <c r="K63" s="360">
        <f t="shared" si="39"/>
        <v>0</v>
      </c>
      <c r="L63" s="361">
        <f t="shared" si="39"/>
        <v>0</v>
      </c>
      <c r="M63" s="362">
        <f t="shared" si="39"/>
        <v>0</v>
      </c>
      <c r="N63" s="1053">
        <f t="shared" si="39"/>
        <v>0</v>
      </c>
      <c r="O63" s="359">
        <f t="shared" si="39"/>
        <v>0</v>
      </c>
      <c r="P63" s="1052">
        <f t="shared" si="39"/>
        <v>0</v>
      </c>
    </row>
    <row r="64" spans="2:17" s="1" customFormat="1" x14ac:dyDescent="0.25">
      <c r="B64" s="509" t="s">
        <v>158</v>
      </c>
      <c r="C64" s="510" t="s">
        <v>23</v>
      </c>
      <c r="D64" s="603"/>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101.94861</v>
      </c>
      <c r="E65" s="1052">
        <f>IFERROR($D65*E86/100, 0)</f>
        <v>0.52440326011799998</v>
      </c>
      <c r="F65" s="1052">
        <f t="shared" si="32"/>
        <v>20.526740931840003</v>
      </c>
      <c r="G65" s="360">
        <f t="shared" si="38"/>
        <v>1.23938925177</v>
      </c>
      <c r="H65" s="361">
        <f t="shared" si="38"/>
        <v>2.7829727660580001</v>
      </c>
      <c r="I65" s="362">
        <f t="shared" si="38"/>
        <v>16.504378914012001</v>
      </c>
      <c r="J65" s="308">
        <f t="shared" si="33"/>
        <v>13.548786761501999</v>
      </c>
      <c r="K65" s="360">
        <f t="shared" si="39"/>
        <v>3.305153546478</v>
      </c>
      <c r="L65" s="361">
        <f t="shared" si="39"/>
        <v>7.9301337980159996</v>
      </c>
      <c r="M65" s="362">
        <f t="shared" si="39"/>
        <v>2.3134994170080003</v>
      </c>
      <c r="N65" s="1053">
        <f t="shared" si="39"/>
        <v>0</v>
      </c>
      <c r="O65" s="359">
        <f t="shared" si="39"/>
        <v>67.261339672353003</v>
      </c>
      <c r="P65" s="1052">
        <f t="shared" si="39"/>
        <v>8.7339374186999996E-2</v>
      </c>
    </row>
    <row r="66" spans="2:16" s="1" customFormat="1" x14ac:dyDescent="0.25">
      <c r="B66" s="499" t="s">
        <v>160</v>
      </c>
      <c r="C66" s="524" t="s">
        <v>27</v>
      </c>
      <c r="D66" s="1049">
        <f>D67+D68</f>
        <v>6.6137800000000002</v>
      </c>
      <c r="E66" s="1050">
        <f>E67+E68</f>
        <v>3.3835333465425582E-2</v>
      </c>
      <c r="F66" s="1050">
        <f t="shared" si="32"/>
        <v>1.3244067651529594</v>
      </c>
      <c r="G66" s="147">
        <f>G67+G68</f>
        <v>7.9966724987547963E-2</v>
      </c>
      <c r="H66" s="148">
        <f>H67+H68</f>
        <v>0.17956047803957978</v>
      </c>
      <c r="I66" s="149">
        <f>I67+I68</f>
        <v>1.0648795621258318</v>
      </c>
      <c r="J66" s="146">
        <f t="shared" si="33"/>
        <v>0.87418176918161494</v>
      </c>
      <c r="K66" s="147">
        <f t="shared" ref="K66:P66" si="40">K67+K68</f>
        <v>0.21325175504900945</v>
      </c>
      <c r="L66" s="148">
        <f t="shared" si="40"/>
        <v>0.51166038175165385</v>
      </c>
      <c r="M66" s="149">
        <f t="shared" si="40"/>
        <v>0.14926963238095167</v>
      </c>
      <c r="N66" s="1051">
        <f t="shared" si="40"/>
        <v>0</v>
      </c>
      <c r="O66" s="145">
        <f t="shared" si="40"/>
        <v>4.3742450809999998</v>
      </c>
      <c r="P66" s="1050">
        <f t="shared" si="40"/>
        <v>7.1110512000000011E-3</v>
      </c>
    </row>
    <row r="67" spans="2:16" s="1" customFormat="1" ht="51.75" x14ac:dyDescent="0.25">
      <c r="B67" s="509" t="s">
        <v>412</v>
      </c>
      <c r="C67" s="525" t="s">
        <v>29</v>
      </c>
      <c r="D67" s="603">
        <v>6.6137800000000002</v>
      </c>
      <c r="E67" s="1052">
        <f>IFERROR($D67*E87/100, 0)</f>
        <v>3.3835333465425582E-2</v>
      </c>
      <c r="F67" s="1052">
        <f t="shared" si="32"/>
        <v>1.3244067651529594</v>
      </c>
      <c r="G67" s="360">
        <f t="shared" ref="G67:I68" si="41">IFERROR($D67*G87/100, 0)</f>
        <v>7.9966724987547963E-2</v>
      </c>
      <c r="H67" s="361">
        <f t="shared" si="41"/>
        <v>0.17956047803957978</v>
      </c>
      <c r="I67" s="362">
        <f t="shared" si="41"/>
        <v>1.0648795621258318</v>
      </c>
      <c r="J67" s="308">
        <f t="shared" si="33"/>
        <v>0.87418176918161494</v>
      </c>
      <c r="K67" s="360">
        <f t="shared" ref="K67:P68" si="42">IFERROR($D67*K87/100, 0)</f>
        <v>0.21325175504900945</v>
      </c>
      <c r="L67" s="361">
        <f t="shared" si="42"/>
        <v>0.51166038175165385</v>
      </c>
      <c r="M67" s="362">
        <f t="shared" si="42"/>
        <v>0.14926963238095167</v>
      </c>
      <c r="N67" s="1053">
        <f t="shared" si="42"/>
        <v>0</v>
      </c>
      <c r="O67" s="359">
        <f t="shared" si="42"/>
        <v>4.3742450809999998</v>
      </c>
      <c r="P67" s="1052">
        <f t="shared" si="42"/>
        <v>7.1110512000000011E-3</v>
      </c>
    </row>
    <row r="68" spans="2:16" s="1" customFormat="1" x14ac:dyDescent="0.25">
      <c r="B68" s="509" t="s">
        <v>615</v>
      </c>
      <c r="C68" s="525" t="s">
        <v>31</v>
      </c>
      <c r="D68" s="603"/>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10.51918</v>
      </c>
      <c r="E69" s="1050">
        <f>E70+E71</f>
        <v>5.2433259081455831E-2</v>
      </c>
      <c r="F69" s="1050">
        <f t="shared" si="32"/>
        <v>2.0523800398615197</v>
      </c>
      <c r="G69" s="147">
        <f>G70+G71</f>
        <v>0.12392122611861163</v>
      </c>
      <c r="H69" s="148">
        <f>H70+H71</f>
        <v>0.27825767035693461</v>
      </c>
      <c r="I69" s="149">
        <f>I70+I71</f>
        <v>1.6502011433859733</v>
      </c>
      <c r="J69" s="146">
        <f t="shared" si="33"/>
        <v>1.3546844228570254</v>
      </c>
      <c r="K69" s="147">
        <f t="shared" ref="K69:P69" si="43">K70+K71</f>
        <v>0.33046769092687084</v>
      </c>
      <c r="L69" s="148">
        <f t="shared" si="43"/>
        <v>0.79289957007561673</v>
      </c>
      <c r="M69" s="149">
        <f t="shared" si="43"/>
        <v>0.23131716185453782</v>
      </c>
      <c r="N69" s="1051">
        <f t="shared" si="43"/>
        <v>0</v>
      </c>
      <c r="O69" s="145">
        <f t="shared" si="43"/>
        <v>7.040723686999999</v>
      </c>
      <c r="P69" s="1050">
        <f t="shared" si="43"/>
        <v>1.8958591200000003E-2</v>
      </c>
    </row>
    <row r="70" spans="2:16" s="1" customFormat="1" x14ac:dyDescent="0.25">
      <c r="B70" s="509" t="s">
        <v>413</v>
      </c>
      <c r="C70" s="525" t="s">
        <v>600</v>
      </c>
      <c r="D70" s="603"/>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10.51918</v>
      </c>
      <c r="E71" s="1052">
        <f>IFERROR($D71*E90/100, 0)</f>
        <v>5.2433259081455831E-2</v>
      </c>
      <c r="F71" s="1052">
        <f t="shared" si="32"/>
        <v>2.0523800398615197</v>
      </c>
      <c r="G71" s="360">
        <f t="shared" si="44"/>
        <v>0.12392122611861163</v>
      </c>
      <c r="H71" s="361">
        <f t="shared" si="44"/>
        <v>0.27825767035693461</v>
      </c>
      <c r="I71" s="362">
        <f t="shared" si="44"/>
        <v>1.6502011433859733</v>
      </c>
      <c r="J71" s="308">
        <f t="shared" si="33"/>
        <v>1.3546844228570254</v>
      </c>
      <c r="K71" s="360">
        <f t="shared" si="45"/>
        <v>0.33046769092687084</v>
      </c>
      <c r="L71" s="361">
        <f t="shared" si="45"/>
        <v>0.79289957007561673</v>
      </c>
      <c r="M71" s="362">
        <f t="shared" si="45"/>
        <v>0.23131716185453782</v>
      </c>
      <c r="N71" s="1053">
        <f t="shared" si="45"/>
        <v>0</v>
      </c>
      <c r="O71" s="359">
        <f t="shared" si="45"/>
        <v>7.040723686999999</v>
      </c>
      <c r="P71" s="1052">
        <f t="shared" si="45"/>
        <v>1.8958591200000003E-2</v>
      </c>
    </row>
    <row r="72" spans="2:16" s="1" customFormat="1" x14ac:dyDescent="0.25">
      <c r="B72" s="499" t="s">
        <v>418</v>
      </c>
      <c r="C72" s="536" t="s">
        <v>39</v>
      </c>
      <c r="D72" s="1061">
        <f>D73+D74</f>
        <v>173.11738</v>
      </c>
      <c r="E72" s="1062">
        <f>E73+E74</f>
        <v>0.90284327863088998</v>
      </c>
      <c r="F72" s="1062">
        <f t="shared" si="32"/>
        <v>35.33973582123788</v>
      </c>
      <c r="G72" s="1063">
        <f>G73+G74</f>
        <v>2.1337877530572293</v>
      </c>
      <c r="H72" s="1064">
        <f>H73+H74</f>
        <v>4.7912922410367349</v>
      </c>
      <c r="I72" s="1065">
        <f>I73+I74</f>
        <v>28.414655827143918</v>
      </c>
      <c r="J72" s="1066">
        <f t="shared" si="33"/>
        <v>23.326181650131229</v>
      </c>
      <c r="K72" s="1063">
        <f t="shared" ref="K72:P72" si="46">K73+K74</f>
        <v>5.6902915970660572</v>
      </c>
      <c r="L72" s="1064">
        <f t="shared" si="46"/>
        <v>13.652861943217903</v>
      </c>
      <c r="M72" s="1065">
        <f t="shared" si="46"/>
        <v>3.9830281098472682</v>
      </c>
      <c r="N72" s="1067">
        <f t="shared" si="46"/>
        <v>0</v>
      </c>
      <c r="O72" s="1068">
        <f t="shared" si="46"/>
        <v>112.45096066600001</v>
      </c>
      <c r="P72" s="1062">
        <f t="shared" si="46"/>
        <v>1.0976585839999999</v>
      </c>
    </row>
    <row r="73" spans="2:16" s="1" customFormat="1" x14ac:dyDescent="0.25">
      <c r="B73" s="1069" t="s">
        <v>616</v>
      </c>
      <c r="C73" s="545" t="s">
        <v>41</v>
      </c>
      <c r="D73" s="608">
        <v>10.222149999999999</v>
      </c>
      <c r="E73" s="1052">
        <f>IFERROR($D73*E91/100, 0)</f>
        <v>5.3838241022635701E-2</v>
      </c>
      <c r="F73" s="1052">
        <f t="shared" si="32"/>
        <v>2.1073748455050865</v>
      </c>
      <c r="G73" s="360">
        <f t="shared" ref="G73:I74" si="47">IFERROR($D73*G91/100, 0)</f>
        <v>0.12724177280740392</v>
      </c>
      <c r="H73" s="361">
        <f t="shared" si="47"/>
        <v>0.28571375850966479</v>
      </c>
      <c r="I73" s="362">
        <f t="shared" si="47"/>
        <v>1.6944193141880175</v>
      </c>
      <c r="J73" s="308">
        <f t="shared" si="33"/>
        <v>1.3909840384722778</v>
      </c>
      <c r="K73" s="360">
        <f t="shared" ref="K73:P74" si="48">IFERROR($D73*K91/100, 0)</f>
        <v>0.33932277920536913</v>
      </c>
      <c r="L73" s="361">
        <f t="shared" si="48"/>
        <v>0.81414580951678683</v>
      </c>
      <c r="M73" s="362">
        <f t="shared" si="48"/>
        <v>0.23751544975012176</v>
      </c>
      <c r="N73" s="1053">
        <f t="shared" si="48"/>
        <v>0</v>
      </c>
      <c r="O73" s="359">
        <f t="shared" si="48"/>
        <v>6.6004422550000008</v>
      </c>
      <c r="P73" s="1052">
        <f t="shared" si="48"/>
        <v>6.9510620000000009E-2</v>
      </c>
    </row>
    <row r="74" spans="2:16" s="1" customFormat="1" ht="26.25" x14ac:dyDescent="0.25">
      <c r="B74" s="1069" t="s">
        <v>617</v>
      </c>
      <c r="C74" s="552" t="s">
        <v>43</v>
      </c>
      <c r="D74" s="609">
        <v>162.89523</v>
      </c>
      <c r="E74" s="1052">
        <f>IFERROR($D74*E92/100, 0)</f>
        <v>0.8490050376082543</v>
      </c>
      <c r="F74" s="1052">
        <f t="shared" si="32"/>
        <v>33.232360975732796</v>
      </c>
      <c r="G74" s="360">
        <f t="shared" si="47"/>
        <v>2.0065459802498253</v>
      </c>
      <c r="H74" s="361">
        <f t="shared" si="47"/>
        <v>4.5055784825270697</v>
      </c>
      <c r="I74" s="362">
        <f t="shared" si="47"/>
        <v>26.7202365129559</v>
      </c>
      <c r="J74" s="308">
        <f t="shared" si="33"/>
        <v>21.93519761165895</v>
      </c>
      <c r="K74" s="360">
        <f t="shared" si="48"/>
        <v>5.3509688178606885</v>
      </c>
      <c r="L74" s="361">
        <f t="shared" si="48"/>
        <v>12.838716133701116</v>
      </c>
      <c r="M74" s="362">
        <f t="shared" si="48"/>
        <v>3.7455126600971465</v>
      </c>
      <c r="N74" s="1053">
        <f t="shared" si="48"/>
        <v>0</v>
      </c>
      <c r="O74" s="359">
        <f t="shared" si="48"/>
        <v>105.85051841100001</v>
      </c>
      <c r="P74" s="1052">
        <f t="shared" si="48"/>
        <v>1.028147964</v>
      </c>
    </row>
    <row r="75" spans="2:16" s="1" customFormat="1" x14ac:dyDescent="0.25">
      <c r="B75" s="1080" t="s">
        <v>419</v>
      </c>
      <c r="C75" s="556" t="s">
        <v>602</v>
      </c>
      <c r="D75" s="1061">
        <f>D76+D77+D78</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0</v>
      </c>
      <c r="E80" s="1117">
        <v>0</v>
      </c>
      <c r="F80" s="633">
        <f t="shared" ref="F80:F95" si="53">SUM(G80:I80)</f>
        <v>0</v>
      </c>
      <c r="G80" s="634">
        <v>0</v>
      </c>
      <c r="H80" s="635">
        <v>0</v>
      </c>
      <c r="I80" s="637">
        <v>0</v>
      </c>
      <c r="J80" s="633">
        <f t="shared" ref="J80:J95" si="54">SUM(K80:M80)</f>
        <v>0</v>
      </c>
      <c r="K80" s="634">
        <v>0</v>
      </c>
      <c r="L80" s="635">
        <v>0</v>
      </c>
      <c r="M80" s="637">
        <v>0</v>
      </c>
      <c r="N80" s="638"/>
      <c r="O80" s="1118">
        <v>0</v>
      </c>
      <c r="P80" s="640">
        <v>0</v>
      </c>
    </row>
    <row r="81" spans="2:17" s="1" customFormat="1" x14ac:dyDescent="0.25">
      <c r="B81" s="380" t="s">
        <v>69</v>
      </c>
      <c r="C81" s="1119" t="s">
        <v>621</v>
      </c>
      <c r="D81" s="643">
        <f t="shared" si="52"/>
        <v>0</v>
      </c>
      <c r="E81" s="1120">
        <v>0</v>
      </c>
      <c r="F81" s="645">
        <f t="shared" si="53"/>
        <v>0</v>
      </c>
      <c r="G81" s="646">
        <v>0</v>
      </c>
      <c r="H81" s="647">
        <v>0</v>
      </c>
      <c r="I81" s="649">
        <v>0</v>
      </c>
      <c r="J81" s="645">
        <f t="shared" si="54"/>
        <v>0</v>
      </c>
      <c r="K81" s="646">
        <v>0</v>
      </c>
      <c r="L81" s="647">
        <v>0</v>
      </c>
      <c r="M81" s="649">
        <v>0</v>
      </c>
      <c r="N81" s="650"/>
      <c r="O81" s="1121">
        <v>0</v>
      </c>
      <c r="P81" s="652">
        <v>0</v>
      </c>
    </row>
    <row r="82" spans="2:17" s="1" customFormat="1" x14ac:dyDescent="0.25">
      <c r="B82" s="380" t="s">
        <v>71</v>
      </c>
      <c r="C82" s="1119" t="s">
        <v>622</v>
      </c>
      <c r="D82" s="643">
        <f t="shared" si="52"/>
        <v>0</v>
      </c>
      <c r="E82" s="1120">
        <v>0</v>
      </c>
      <c r="F82" s="645">
        <f t="shared" si="53"/>
        <v>0</v>
      </c>
      <c r="G82" s="646">
        <v>0</v>
      </c>
      <c r="H82" s="647">
        <v>0</v>
      </c>
      <c r="I82" s="649">
        <v>0</v>
      </c>
      <c r="J82" s="645">
        <f t="shared" si="54"/>
        <v>0</v>
      </c>
      <c r="K82" s="646">
        <v>0</v>
      </c>
      <c r="L82" s="647">
        <v>0</v>
      </c>
      <c r="M82" s="649">
        <v>0</v>
      </c>
      <c r="N82" s="650"/>
      <c r="O82" s="1121">
        <v>0</v>
      </c>
      <c r="P82" s="652">
        <v>0</v>
      </c>
    </row>
    <row r="83" spans="2:17" s="1" customFormat="1" x14ac:dyDescent="0.25">
      <c r="B83" s="382" t="s">
        <v>73</v>
      </c>
      <c r="C83" s="1119" t="s">
        <v>623</v>
      </c>
      <c r="D83" s="643">
        <f t="shared" si="52"/>
        <v>100</v>
      </c>
      <c r="E83" s="1120">
        <v>0.49347312465406651</v>
      </c>
      <c r="F83" s="645">
        <f t="shared" si="53"/>
        <v>19.315877154893435</v>
      </c>
      <c r="G83" s="646">
        <v>1.1662787271856245</v>
      </c>
      <c r="H83" s="647">
        <v>2.6188088334673321</v>
      </c>
      <c r="I83" s="649">
        <v>15.530789594240479</v>
      </c>
      <c r="J83" s="645">
        <f t="shared" si="54"/>
        <v>12.749548030743652</v>
      </c>
      <c r="K83" s="646">
        <v>3.1101809594851786</v>
      </c>
      <c r="L83" s="647">
        <v>7.4623366015495938</v>
      </c>
      <c r="M83" s="649">
        <v>2.1770304697088805</v>
      </c>
      <c r="N83" s="650"/>
      <c r="O83" s="1121">
        <v>67.343575943194935</v>
      </c>
      <c r="P83" s="652">
        <v>9.7525746513904846E-2</v>
      </c>
    </row>
    <row r="84" spans="2:17" s="1" customFormat="1" x14ac:dyDescent="0.25">
      <c r="B84" s="380" t="s">
        <v>75</v>
      </c>
      <c r="C84" s="1119" t="s">
        <v>624</v>
      </c>
      <c r="D84" s="643">
        <f t="shared" si="52"/>
        <v>0</v>
      </c>
      <c r="E84" s="1120">
        <v>0</v>
      </c>
      <c r="F84" s="645">
        <f t="shared" si="53"/>
        <v>0</v>
      </c>
      <c r="G84" s="646">
        <v>0</v>
      </c>
      <c r="H84" s="647">
        <v>0</v>
      </c>
      <c r="I84" s="649">
        <v>0</v>
      </c>
      <c r="J84" s="645">
        <f t="shared" si="54"/>
        <v>0</v>
      </c>
      <c r="K84" s="646">
        <v>0</v>
      </c>
      <c r="L84" s="647">
        <v>0</v>
      </c>
      <c r="M84" s="649">
        <v>0</v>
      </c>
      <c r="N84" s="650"/>
      <c r="O84" s="1121">
        <v>0</v>
      </c>
      <c r="P84" s="652">
        <v>0</v>
      </c>
    </row>
    <row r="85" spans="2:17" s="1" customFormat="1" x14ac:dyDescent="0.25">
      <c r="B85" s="380" t="s">
        <v>466</v>
      </c>
      <c r="C85" s="1119" t="s">
        <v>625</v>
      </c>
      <c r="D85" s="643">
        <f t="shared" si="52"/>
        <v>0</v>
      </c>
      <c r="E85" s="1120">
        <v>0</v>
      </c>
      <c r="F85" s="645">
        <f t="shared" si="53"/>
        <v>0</v>
      </c>
      <c r="G85" s="646">
        <v>0</v>
      </c>
      <c r="H85" s="647">
        <v>0</v>
      </c>
      <c r="I85" s="649">
        <v>0</v>
      </c>
      <c r="J85" s="645">
        <f t="shared" si="54"/>
        <v>0</v>
      </c>
      <c r="K85" s="646">
        <v>0</v>
      </c>
      <c r="L85" s="647">
        <v>0</v>
      </c>
      <c r="M85" s="649">
        <v>0</v>
      </c>
      <c r="N85" s="650"/>
      <c r="O85" s="1121">
        <v>0</v>
      </c>
      <c r="P85" s="652">
        <v>0</v>
      </c>
    </row>
    <row r="86" spans="2:17" s="1" customFormat="1" x14ac:dyDescent="0.25">
      <c r="B86" s="380" t="s">
        <v>470</v>
      </c>
      <c r="C86" s="1119" t="s">
        <v>626</v>
      </c>
      <c r="D86" s="643">
        <f t="shared" si="52"/>
        <v>100</v>
      </c>
      <c r="E86" s="1120">
        <v>0.51437999999999995</v>
      </c>
      <c r="F86" s="645">
        <f t="shared" si="53"/>
        <v>20.134399999999999</v>
      </c>
      <c r="G86" s="646">
        <v>1.2157</v>
      </c>
      <c r="H86" s="647">
        <v>2.7297799999999999</v>
      </c>
      <c r="I86" s="649">
        <v>16.18892</v>
      </c>
      <c r="J86" s="645">
        <f t="shared" si="54"/>
        <v>13.289820000000001</v>
      </c>
      <c r="K86" s="646">
        <v>3.2419799999999999</v>
      </c>
      <c r="L86" s="647">
        <v>7.7785599999999997</v>
      </c>
      <c r="M86" s="649">
        <v>2.2692800000000002</v>
      </c>
      <c r="N86" s="650"/>
      <c r="O86" s="1121">
        <v>65.975729999999999</v>
      </c>
      <c r="P86" s="652">
        <v>8.5669999999999996E-2</v>
      </c>
    </row>
    <row r="87" spans="2:17" s="1" customFormat="1" x14ac:dyDescent="0.25">
      <c r="B87" s="382" t="s">
        <v>474</v>
      </c>
      <c r="C87" s="1119" t="s">
        <v>627</v>
      </c>
      <c r="D87" s="643">
        <f t="shared" si="52"/>
        <v>100</v>
      </c>
      <c r="E87" s="1120">
        <v>0.51158843302053558</v>
      </c>
      <c r="F87" s="645">
        <f t="shared" si="53"/>
        <v>20.024959480856023</v>
      </c>
      <c r="G87" s="646">
        <v>1.2090926064602687</v>
      </c>
      <c r="H87" s="647">
        <v>2.7149448279135351</v>
      </c>
      <c r="I87" s="649">
        <v>16.100922046482218</v>
      </c>
      <c r="J87" s="645">
        <f t="shared" si="54"/>
        <v>13.217581612657437</v>
      </c>
      <c r="K87" s="646">
        <v>3.2243551350212654</v>
      </c>
      <c r="L87" s="647">
        <v>7.7362776166073548</v>
      </c>
      <c r="M87" s="649">
        <v>2.2569488610288166</v>
      </c>
      <c r="N87" s="650"/>
      <c r="O87" s="1121">
        <v>66.138351759508168</v>
      </c>
      <c r="P87" s="652">
        <v>0.10751871395782747</v>
      </c>
    </row>
    <row r="88" spans="2:17" s="1" customFormat="1" x14ac:dyDescent="0.25">
      <c r="B88" s="382" t="s">
        <v>478</v>
      </c>
      <c r="C88" s="1119" t="s">
        <v>628</v>
      </c>
      <c r="D88" s="643">
        <f t="shared" si="52"/>
        <v>0</v>
      </c>
      <c r="E88" s="1120">
        <v>0</v>
      </c>
      <c r="F88" s="645">
        <f t="shared" si="53"/>
        <v>0</v>
      </c>
      <c r="G88" s="646">
        <v>0</v>
      </c>
      <c r="H88" s="647">
        <v>0</v>
      </c>
      <c r="I88" s="649">
        <v>0</v>
      </c>
      <c r="J88" s="645">
        <f t="shared" si="54"/>
        <v>0</v>
      </c>
      <c r="K88" s="646">
        <v>0</v>
      </c>
      <c r="L88" s="647">
        <v>0</v>
      </c>
      <c r="M88" s="649">
        <v>0</v>
      </c>
      <c r="N88" s="650"/>
      <c r="O88" s="1121">
        <v>0</v>
      </c>
      <c r="P88" s="652">
        <v>0</v>
      </c>
    </row>
    <row r="89" spans="2:17" s="1" customFormat="1" x14ac:dyDescent="0.25">
      <c r="B89" s="382" t="s">
        <v>494</v>
      </c>
      <c r="C89" s="1119" t="s">
        <v>629</v>
      </c>
      <c r="D89" s="643">
        <f t="shared" si="52"/>
        <v>0</v>
      </c>
      <c r="E89" s="1120">
        <v>0</v>
      </c>
      <c r="F89" s="645">
        <f t="shared" si="53"/>
        <v>0</v>
      </c>
      <c r="G89" s="646">
        <v>0</v>
      </c>
      <c r="H89" s="647">
        <v>0</v>
      </c>
      <c r="I89" s="649">
        <v>0</v>
      </c>
      <c r="J89" s="645">
        <f t="shared" si="54"/>
        <v>0</v>
      </c>
      <c r="K89" s="646">
        <v>0</v>
      </c>
      <c r="L89" s="647">
        <v>0</v>
      </c>
      <c r="M89" s="649">
        <v>0</v>
      </c>
      <c r="N89" s="650"/>
      <c r="O89" s="1121">
        <v>0</v>
      </c>
      <c r="P89" s="652">
        <v>0</v>
      </c>
    </row>
    <row r="90" spans="2:17" s="1" customFormat="1" x14ac:dyDescent="0.25">
      <c r="B90" s="382" t="s">
        <v>495</v>
      </c>
      <c r="C90" s="1119" t="s">
        <v>630</v>
      </c>
      <c r="D90" s="643">
        <f t="shared" si="52"/>
        <v>100</v>
      </c>
      <c r="E90" s="1120">
        <v>0.49845386314765822</v>
      </c>
      <c r="F90" s="645">
        <f t="shared" si="53"/>
        <v>19.510836774934162</v>
      </c>
      <c r="G90" s="646">
        <v>1.1780502483901942</v>
      </c>
      <c r="H90" s="647">
        <v>2.6452410773171922</v>
      </c>
      <c r="I90" s="649">
        <v>15.687545449226777</v>
      </c>
      <c r="J90" s="645">
        <f t="shared" si="54"/>
        <v>12.878232170730278</v>
      </c>
      <c r="K90" s="646">
        <v>3.1415727359629821</v>
      </c>
      <c r="L90" s="647">
        <v>7.5376556925123124</v>
      </c>
      <c r="M90" s="649">
        <v>2.199003742254984</v>
      </c>
      <c r="N90" s="650"/>
      <c r="O90" s="1121">
        <v>66.932248397688781</v>
      </c>
      <c r="P90" s="652">
        <v>0.18022879349911308</v>
      </c>
    </row>
    <row r="91" spans="2:17" s="1" customFormat="1" x14ac:dyDescent="0.25">
      <c r="B91" s="382" t="s">
        <v>631</v>
      </c>
      <c r="C91" s="1119" t="s">
        <v>632</v>
      </c>
      <c r="D91" s="643">
        <f t="shared" si="52"/>
        <v>100.00000000000001</v>
      </c>
      <c r="E91" s="1120">
        <v>0.52668216591065187</v>
      </c>
      <c r="F91" s="645">
        <f t="shared" si="53"/>
        <v>20.615769143527402</v>
      </c>
      <c r="G91" s="646">
        <v>1.2447652676531251</v>
      </c>
      <c r="H91" s="647">
        <v>2.7950456460692203</v>
      </c>
      <c r="I91" s="649">
        <v>16.575958229805057</v>
      </c>
      <c r="J91" s="645">
        <f t="shared" si="54"/>
        <v>13.607548690561945</v>
      </c>
      <c r="K91" s="646">
        <v>3.3194854233734503</v>
      </c>
      <c r="L91" s="647">
        <v>7.9645261468163442</v>
      </c>
      <c r="M91" s="649">
        <v>2.3235371203721504</v>
      </c>
      <c r="N91" s="650"/>
      <c r="O91" s="1121">
        <v>64.570000000000007</v>
      </c>
      <c r="P91" s="652">
        <v>0.68</v>
      </c>
    </row>
    <row r="92" spans="2:17" s="1" customFormat="1" x14ac:dyDescent="0.25">
      <c r="B92" s="382" t="s">
        <v>633</v>
      </c>
      <c r="C92" s="1119" t="s">
        <v>634</v>
      </c>
      <c r="D92" s="643">
        <f t="shared" si="52"/>
        <v>100.00000000000001</v>
      </c>
      <c r="E92" s="1120">
        <v>0.52119699122451546</v>
      </c>
      <c r="F92" s="645">
        <f t="shared" si="53"/>
        <v>20.401064522105891</v>
      </c>
      <c r="G92" s="646">
        <v>1.2318015575102017</v>
      </c>
      <c r="H92" s="647">
        <v>2.7659364135629203</v>
      </c>
      <c r="I92" s="649">
        <v>16.403326551032769</v>
      </c>
      <c r="J92" s="645">
        <f t="shared" si="54"/>
        <v>13.465831756804022</v>
      </c>
      <c r="K92" s="646">
        <v>3.2849143697213776</v>
      </c>
      <c r="L92" s="647">
        <v>7.8815789349394185</v>
      </c>
      <c r="M92" s="649">
        <v>2.2993384521432252</v>
      </c>
      <c r="N92" s="650"/>
      <c r="O92" s="1121">
        <v>64.980735415641092</v>
      </c>
      <c r="P92" s="652">
        <v>0.63117131422448658</v>
      </c>
    </row>
    <row r="93" spans="2:17" s="1" customFormat="1" x14ac:dyDescent="0.25">
      <c r="B93" s="380" t="s">
        <v>635</v>
      </c>
      <c r="C93" s="1119" t="s">
        <v>636</v>
      </c>
      <c r="D93" s="643">
        <f t="shared" si="52"/>
        <v>0</v>
      </c>
      <c r="E93" s="1120"/>
      <c r="F93" s="645">
        <f t="shared" si="53"/>
        <v>0</v>
      </c>
      <c r="G93" s="646"/>
      <c r="H93" s="647"/>
      <c r="I93" s="649"/>
      <c r="J93" s="645">
        <f t="shared" si="54"/>
        <v>0</v>
      </c>
      <c r="K93" s="646"/>
      <c r="L93" s="647"/>
      <c r="M93" s="649"/>
      <c r="N93" s="650"/>
      <c r="O93" s="1121"/>
      <c r="P93" s="652"/>
    </row>
    <row r="94" spans="2:17" s="1" customFormat="1" x14ac:dyDescent="0.25">
      <c r="B94" s="382" t="s">
        <v>637</v>
      </c>
      <c r="C94" s="1122" t="s">
        <v>638</v>
      </c>
      <c r="D94" s="655">
        <f t="shared" si="52"/>
        <v>0</v>
      </c>
      <c r="E94" s="1123"/>
      <c r="F94" s="657">
        <f t="shared" si="53"/>
        <v>0</v>
      </c>
      <c r="G94" s="658"/>
      <c r="H94" s="659"/>
      <c r="I94" s="661"/>
      <c r="J94" s="657">
        <f t="shared" si="54"/>
        <v>0</v>
      </c>
      <c r="K94" s="658"/>
      <c r="L94" s="659"/>
      <c r="M94" s="661"/>
      <c r="N94" s="662"/>
      <c r="O94" s="1124"/>
      <c r="P94" s="664"/>
    </row>
    <row r="95" spans="2:17" s="1" customFormat="1" ht="15.75" thickBot="1" x14ac:dyDescent="0.3">
      <c r="B95" s="1125" t="s">
        <v>639</v>
      </c>
      <c r="C95" s="1126" t="s">
        <v>640</v>
      </c>
      <c r="D95" s="667">
        <f t="shared" si="52"/>
        <v>0</v>
      </c>
      <c r="E95" s="1127"/>
      <c r="F95" s="1128">
        <f t="shared" si="53"/>
        <v>0</v>
      </c>
      <c r="G95" s="670"/>
      <c r="H95" s="671"/>
      <c r="I95" s="673"/>
      <c r="J95" s="669">
        <f t="shared" si="54"/>
        <v>0</v>
      </c>
      <c r="K95" s="670"/>
      <c r="L95" s="671"/>
      <c r="M95" s="673"/>
      <c r="N95" s="668"/>
      <c r="O95" s="1129"/>
      <c r="P95" s="1127"/>
    </row>
    <row r="96" spans="2:17" s="1" customFormat="1" ht="16.5" thickTop="1" thickBot="1" x14ac:dyDescent="0.3">
      <c r="B96" s="489" t="s">
        <v>77</v>
      </c>
      <c r="C96" s="489" t="s">
        <v>641</v>
      </c>
      <c r="D96" s="1041">
        <f t="shared" ref="D96:P96" si="55">D97+D101+D106+D108+D111+D114</f>
        <v>391.89182</v>
      </c>
      <c r="E96" s="1042">
        <f t="shared" si="55"/>
        <v>1.9862149817544368</v>
      </c>
      <c r="F96" s="1042">
        <f t="shared" si="55"/>
        <v>77.745847268359796</v>
      </c>
      <c r="G96" s="1043">
        <f t="shared" si="55"/>
        <v>4.6942381580875967</v>
      </c>
      <c r="H96" s="1044">
        <f t="shared" si="55"/>
        <v>10.540629815974299</v>
      </c>
      <c r="I96" s="1045">
        <f t="shared" si="55"/>
        <v>62.51097929429789</v>
      </c>
      <c r="J96" s="1046">
        <f t="shared" si="55"/>
        <v>51.316562357885751</v>
      </c>
      <c r="K96" s="1043">
        <f t="shared" si="55"/>
        <v>12.518388527869485</v>
      </c>
      <c r="L96" s="1044">
        <f t="shared" si="55"/>
        <v>30.035689178270726</v>
      </c>
      <c r="M96" s="1045">
        <f t="shared" si="55"/>
        <v>8.7624846517455506</v>
      </c>
      <c r="N96" s="1047">
        <f t="shared" si="55"/>
        <v>0</v>
      </c>
      <c r="O96" s="1048">
        <f t="shared" si="55"/>
        <v>257.551304104</v>
      </c>
      <c r="P96" s="1042">
        <f t="shared" si="55"/>
        <v>3.2918912879999995</v>
      </c>
      <c r="Q96" s="602"/>
    </row>
    <row r="97" spans="2:17" s="1" customFormat="1" ht="15.75" thickTop="1" x14ac:dyDescent="0.25">
      <c r="B97" s="499" t="s">
        <v>497</v>
      </c>
      <c r="C97" s="500" t="s">
        <v>8</v>
      </c>
      <c r="D97" s="1049">
        <f>SUM(D98:D100)</f>
        <v>1.0134400000000001</v>
      </c>
      <c r="E97" s="1050">
        <f>SUM(E98:E100)</f>
        <v>5.1363912395752907E-3</v>
      </c>
      <c r="F97" s="1050">
        <f t="shared" ref="F97:F117" si="56">SUM(G97:I97)</f>
        <v>0.20105229921779577</v>
      </c>
      <c r="G97" s="147">
        <f>SUM(G98:G100)</f>
        <v>1.2139392751122736E-2</v>
      </c>
      <c r="H97" s="148">
        <f>SUM(H98:H100)</f>
        <v>2.7258277247789949E-2</v>
      </c>
      <c r="I97" s="149">
        <f>SUM(I98:I100)</f>
        <v>0.1616546292188831</v>
      </c>
      <c r="J97" s="146">
        <f t="shared" ref="J97:J117" si="57">SUM(K97:M97)</f>
        <v>0.13270564554262895</v>
      </c>
      <c r="K97" s="147">
        <f t="shared" ref="K97:P97" si="58">SUM(K98:K100)</f>
        <v>3.2372800406204071E-2</v>
      </c>
      <c r="L97" s="148">
        <f t="shared" si="58"/>
        <v>7.7672886463480376E-2</v>
      </c>
      <c r="M97" s="149">
        <f t="shared" si="58"/>
        <v>2.2659958672944517E-2</v>
      </c>
      <c r="N97" s="1051">
        <f t="shared" si="58"/>
        <v>0</v>
      </c>
      <c r="O97" s="145">
        <f t="shared" si="58"/>
        <v>0.666032768</v>
      </c>
      <c r="P97" s="1050">
        <f t="shared" si="58"/>
        <v>8.5128960000000007E-3</v>
      </c>
      <c r="Q97" s="602"/>
    </row>
    <row r="98" spans="2:17" s="1" customFormat="1" x14ac:dyDescent="0.25">
      <c r="B98" s="509" t="s">
        <v>498</v>
      </c>
      <c r="C98" s="510" t="s">
        <v>10</v>
      </c>
      <c r="D98" s="603">
        <v>1.0134400000000001</v>
      </c>
      <c r="E98" s="1052">
        <f>IFERROR($D98*E119/100, 0)</f>
        <v>5.1363912395752907E-3</v>
      </c>
      <c r="F98" s="1052">
        <f t="shared" si="56"/>
        <v>0.20105229921779577</v>
      </c>
      <c r="G98" s="360">
        <f t="shared" ref="G98:I100" si="59">IFERROR($D98*G119/100, 0)</f>
        <v>1.2139392751122736E-2</v>
      </c>
      <c r="H98" s="361">
        <f t="shared" si="59"/>
        <v>2.7258277247789949E-2</v>
      </c>
      <c r="I98" s="362">
        <f t="shared" si="59"/>
        <v>0.1616546292188831</v>
      </c>
      <c r="J98" s="308">
        <f t="shared" si="57"/>
        <v>0.13270564554262895</v>
      </c>
      <c r="K98" s="360">
        <f t="shared" ref="K98:P100" si="60">IFERROR($D98*K119/100, 0)</f>
        <v>3.2372800406204071E-2</v>
      </c>
      <c r="L98" s="361">
        <f t="shared" si="60"/>
        <v>7.7672886463480376E-2</v>
      </c>
      <c r="M98" s="362">
        <f t="shared" si="60"/>
        <v>2.2659958672944517E-2</v>
      </c>
      <c r="N98" s="1053">
        <f t="shared" si="60"/>
        <v>0</v>
      </c>
      <c r="O98" s="359">
        <f t="shared" si="60"/>
        <v>0.666032768</v>
      </c>
      <c r="P98" s="1052">
        <f t="shared" si="60"/>
        <v>8.5128960000000007E-3</v>
      </c>
    </row>
    <row r="99" spans="2:17" s="1" customFormat="1" x14ac:dyDescent="0.25">
      <c r="B99" s="509" t="s">
        <v>642</v>
      </c>
      <c r="C99" s="510" t="s">
        <v>11</v>
      </c>
      <c r="D99" s="603"/>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361.86763999999999</v>
      </c>
      <c r="E101" s="1050">
        <f>SUM(E102:E105)</f>
        <v>1.834044221642904</v>
      </c>
      <c r="F101" s="1050">
        <f t="shared" si="56"/>
        <v>71.789470550321269</v>
      </c>
      <c r="G101" s="147">
        <f>SUM(G102:G105)</f>
        <v>4.3345964298645114</v>
      </c>
      <c r="H101" s="148">
        <f>SUM(H102:H105)</f>
        <v>9.7330759177883674</v>
      </c>
      <c r="I101" s="149">
        <f>SUM(I102:I105)</f>
        <v>57.721798202668388</v>
      </c>
      <c r="J101" s="146">
        <f t="shared" si="57"/>
        <v>47.385024044035809</v>
      </c>
      <c r="K101" s="147">
        <f t="shared" ref="K101:P101" si="61">SUM(K102:K105)</f>
        <v>11.559311733486055</v>
      </c>
      <c r="L101" s="148">
        <f t="shared" si="61"/>
        <v>27.73455174112684</v>
      </c>
      <c r="M101" s="149">
        <f t="shared" si="61"/>
        <v>8.0911605694229198</v>
      </c>
      <c r="N101" s="1051">
        <f t="shared" si="61"/>
        <v>0</v>
      </c>
      <c r="O101" s="145">
        <f t="shared" si="61"/>
        <v>237.819413008</v>
      </c>
      <c r="P101" s="1050">
        <f t="shared" si="61"/>
        <v>3.0396881759999999</v>
      </c>
      <c r="Q101" s="602"/>
    </row>
    <row r="102" spans="2:17" s="1" customFormat="1" x14ac:dyDescent="0.25">
      <c r="B102" s="509" t="s">
        <v>500</v>
      </c>
      <c r="C102" s="510" t="s">
        <v>17</v>
      </c>
      <c r="D102" s="603">
        <v>357.53406999999999</v>
      </c>
      <c r="E102" s="1052">
        <f>IFERROR($D102*E122/100, 0)</f>
        <v>1.8120805030368827</v>
      </c>
      <c r="F102" s="1052">
        <f t="shared" si="56"/>
        <v>70.929750969170669</v>
      </c>
      <c r="G102" s="360">
        <f t="shared" ref="G102:I105" si="62">IFERROR($D102*G122/100, 0)</f>
        <v>4.2826871819125039</v>
      </c>
      <c r="H102" s="361">
        <f t="shared" si="62"/>
        <v>9.6165168195361712</v>
      </c>
      <c r="I102" s="362">
        <f t="shared" si="62"/>
        <v>57.030546967721996</v>
      </c>
      <c r="J102" s="308">
        <f t="shared" si="57"/>
        <v>46.817561535792436</v>
      </c>
      <c r="K102" s="360">
        <f t="shared" ref="K102:P105" si="63">IFERROR($D102*K122/100, 0)</f>
        <v>11.420882426712774</v>
      </c>
      <c r="L102" s="361">
        <f t="shared" si="63"/>
        <v>27.402414771408313</v>
      </c>
      <c r="M102" s="362">
        <f t="shared" si="63"/>
        <v>7.994264337671348</v>
      </c>
      <c r="N102" s="1053">
        <f t="shared" si="63"/>
        <v>0</v>
      </c>
      <c r="O102" s="359">
        <f t="shared" si="63"/>
        <v>234.97139080400001</v>
      </c>
      <c r="P102" s="1052">
        <f t="shared" si="63"/>
        <v>3.0032861879999997</v>
      </c>
    </row>
    <row r="103" spans="2:17" s="1" customFormat="1" x14ac:dyDescent="0.25">
      <c r="B103" s="509" t="s">
        <v>502</v>
      </c>
      <c r="C103" s="510" t="s">
        <v>597</v>
      </c>
      <c r="D103" s="603"/>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4.3335699999999999</v>
      </c>
      <c r="E105" s="1052">
        <f>IFERROR($D105*E125/100, 0)</f>
        <v>2.1963718606021362E-2</v>
      </c>
      <c r="F105" s="1052">
        <f t="shared" si="56"/>
        <v>0.85971958115059899</v>
      </c>
      <c r="G105" s="360">
        <f t="shared" si="62"/>
        <v>5.1909247952007957E-2</v>
      </c>
      <c r="H105" s="361">
        <f t="shared" si="62"/>
        <v>0.11655909825219556</v>
      </c>
      <c r="I105" s="362">
        <f t="shared" si="62"/>
        <v>0.69125123494639551</v>
      </c>
      <c r="J105" s="308">
        <f t="shared" si="57"/>
        <v>0.56746250824337952</v>
      </c>
      <c r="K105" s="360">
        <f t="shared" si="63"/>
        <v>0.13842930677328086</v>
      </c>
      <c r="L105" s="361">
        <f t="shared" si="63"/>
        <v>0.33213696971852763</v>
      </c>
      <c r="M105" s="362">
        <f t="shared" si="63"/>
        <v>9.6896231751571041E-2</v>
      </c>
      <c r="N105" s="1053">
        <f t="shared" si="63"/>
        <v>0</v>
      </c>
      <c r="O105" s="359">
        <f t="shared" si="63"/>
        <v>2.8480222040000003</v>
      </c>
      <c r="P105" s="1052">
        <f t="shared" si="63"/>
        <v>3.6401987999999996E-2</v>
      </c>
    </row>
    <row r="106" spans="2:17" s="1" customFormat="1" x14ac:dyDescent="0.25">
      <c r="B106" s="499" t="s">
        <v>173</v>
      </c>
      <c r="C106" s="524" t="s">
        <v>27</v>
      </c>
      <c r="D106" s="1049">
        <f>D107</f>
        <v>9.2044999999999995</v>
      </c>
      <c r="E106" s="1050">
        <f>E107</f>
        <v>4.6650924736216022E-2</v>
      </c>
      <c r="F106" s="1050">
        <f t="shared" si="56"/>
        <v>1.8260438586894148</v>
      </c>
      <c r="G106" s="147">
        <f>G107</f>
        <v>0.11025521054794481</v>
      </c>
      <c r="H106" s="148">
        <f>H107</f>
        <v>0.24757145260428101</v>
      </c>
      <c r="I106" s="149">
        <f>I107</f>
        <v>1.468217195537189</v>
      </c>
      <c r="J106" s="146">
        <f t="shared" si="57"/>
        <v>1.2052900165743685</v>
      </c>
      <c r="K106" s="147">
        <f t="shared" ref="K106:P106" si="64">K107</f>
        <v>0.29402376197792202</v>
      </c>
      <c r="L106" s="148">
        <f t="shared" si="64"/>
        <v>0.70545871827942941</v>
      </c>
      <c r="M106" s="149">
        <f t="shared" si="64"/>
        <v>0.20580753631701704</v>
      </c>
      <c r="N106" s="1051">
        <f t="shared" si="64"/>
        <v>0</v>
      </c>
      <c r="O106" s="145">
        <f t="shared" si="64"/>
        <v>6.0491973999999979</v>
      </c>
      <c r="P106" s="1050">
        <f t="shared" si="64"/>
        <v>7.7317799999999992E-2</v>
      </c>
      <c r="Q106" s="602"/>
    </row>
    <row r="107" spans="2:17" s="1" customFormat="1" x14ac:dyDescent="0.25">
      <c r="B107" s="509" t="s">
        <v>503</v>
      </c>
      <c r="C107" s="525" t="s">
        <v>647</v>
      </c>
      <c r="D107" s="603">
        <v>9.2044999999999995</v>
      </c>
      <c r="E107" s="1052">
        <f>IFERROR($D107*E126/100, 0)</f>
        <v>4.6650924736216022E-2</v>
      </c>
      <c r="F107" s="1052">
        <f t="shared" si="56"/>
        <v>1.8260438586894148</v>
      </c>
      <c r="G107" s="360">
        <f>IFERROR($D107*G126/100, 0)</f>
        <v>0.11025521054794481</v>
      </c>
      <c r="H107" s="361">
        <f>IFERROR($D107*H126/100, 0)</f>
        <v>0.24757145260428101</v>
      </c>
      <c r="I107" s="362">
        <f>IFERROR($D107*I126/100, 0)</f>
        <v>1.468217195537189</v>
      </c>
      <c r="J107" s="308">
        <f t="shared" si="57"/>
        <v>1.2052900165743685</v>
      </c>
      <c r="K107" s="360">
        <f t="shared" ref="K107:P107" si="65">IFERROR($D107*K126/100, 0)</f>
        <v>0.29402376197792202</v>
      </c>
      <c r="L107" s="361">
        <f t="shared" si="65"/>
        <v>0.70545871827942941</v>
      </c>
      <c r="M107" s="362">
        <f t="shared" si="65"/>
        <v>0.20580753631701704</v>
      </c>
      <c r="N107" s="1053">
        <f t="shared" si="65"/>
        <v>0</v>
      </c>
      <c r="O107" s="359">
        <f t="shared" si="65"/>
        <v>6.0491973999999979</v>
      </c>
      <c r="P107" s="1052">
        <f t="shared" si="65"/>
        <v>7.7317799999999992E-2</v>
      </c>
    </row>
    <row r="108" spans="2:17" s="1" customFormat="1" x14ac:dyDescent="0.25">
      <c r="B108" s="499" t="s">
        <v>175</v>
      </c>
      <c r="C108" s="524" t="s">
        <v>33</v>
      </c>
      <c r="D108" s="1049">
        <f>D109+D110</f>
        <v>5.5205600000000006</v>
      </c>
      <c r="E108" s="1050">
        <f>E109+E110</f>
        <v>2.7979708736136092E-2</v>
      </c>
      <c r="F108" s="1050">
        <f t="shared" si="56"/>
        <v>1.0952017691918559</v>
      </c>
      <c r="G108" s="147">
        <f>G109+G110</f>
        <v>6.6127492546315628E-2</v>
      </c>
      <c r="H108" s="148">
        <f>H109+H110</f>
        <v>0.14848531244381438</v>
      </c>
      <c r="I108" s="149">
        <f>I109+I110</f>
        <v>0.88058896420172572</v>
      </c>
      <c r="J108" s="146">
        <f t="shared" si="57"/>
        <v>0.72289378607200783</v>
      </c>
      <c r="K108" s="147">
        <f t="shared" ref="K108:P108" si="66">K109+K110</f>
        <v>0.17634589813947929</v>
      </c>
      <c r="L108" s="148">
        <f t="shared" si="66"/>
        <v>0.42311121536038754</v>
      </c>
      <c r="M108" s="149">
        <f t="shared" si="66"/>
        <v>0.12343667257214097</v>
      </c>
      <c r="N108" s="1051">
        <f t="shared" si="66"/>
        <v>0</v>
      </c>
      <c r="O108" s="145">
        <f t="shared" si="66"/>
        <v>3.6281120320000002</v>
      </c>
      <c r="P108" s="1050">
        <f t="shared" si="66"/>
        <v>4.6372703999999994E-2</v>
      </c>
      <c r="Q108" s="602"/>
    </row>
    <row r="109" spans="2:17" s="1" customFormat="1" x14ac:dyDescent="0.25">
      <c r="B109" s="509" t="s">
        <v>504</v>
      </c>
      <c r="C109" s="525" t="s">
        <v>600</v>
      </c>
      <c r="D109" s="603"/>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5.5205600000000006</v>
      </c>
      <c r="E110" s="1052">
        <f>IFERROR($D110*E128/100, 0)</f>
        <v>2.7979708736136092E-2</v>
      </c>
      <c r="F110" s="1052">
        <f t="shared" si="56"/>
        <v>1.0952017691918559</v>
      </c>
      <c r="G110" s="360">
        <f t="shared" si="67"/>
        <v>6.6127492546315628E-2</v>
      </c>
      <c r="H110" s="361">
        <f t="shared" si="67"/>
        <v>0.14848531244381438</v>
      </c>
      <c r="I110" s="362">
        <f t="shared" si="67"/>
        <v>0.88058896420172572</v>
      </c>
      <c r="J110" s="308">
        <f t="shared" si="57"/>
        <v>0.72289378607200783</v>
      </c>
      <c r="K110" s="360">
        <f t="shared" si="68"/>
        <v>0.17634589813947929</v>
      </c>
      <c r="L110" s="361">
        <f t="shared" si="68"/>
        <v>0.42311121536038754</v>
      </c>
      <c r="M110" s="362">
        <f t="shared" si="68"/>
        <v>0.12343667257214097</v>
      </c>
      <c r="N110" s="1053">
        <f t="shared" si="68"/>
        <v>0</v>
      </c>
      <c r="O110" s="359">
        <f t="shared" si="68"/>
        <v>3.6281120320000002</v>
      </c>
      <c r="P110" s="1052">
        <f t="shared" si="68"/>
        <v>4.6372703999999994E-2</v>
      </c>
    </row>
    <row r="111" spans="2:17" s="1" customFormat="1" x14ac:dyDescent="0.25">
      <c r="B111" s="499" t="s">
        <v>177</v>
      </c>
      <c r="C111" s="536" t="s">
        <v>39</v>
      </c>
      <c r="D111" s="1061">
        <f>D112+D113</f>
        <v>14.285680000000001</v>
      </c>
      <c r="E111" s="1062">
        <f>E112+E113</f>
        <v>7.2403735399605235E-2</v>
      </c>
      <c r="F111" s="1062">
        <f t="shared" si="56"/>
        <v>2.8340787909394534</v>
      </c>
      <c r="G111" s="1063">
        <f>G112+G113</f>
        <v>0.17111963237770264</v>
      </c>
      <c r="H111" s="1064">
        <f>H112+H113</f>
        <v>0.38423885589004558</v>
      </c>
      <c r="I111" s="1065">
        <f>I112+I113</f>
        <v>2.2787203026717053</v>
      </c>
      <c r="J111" s="1066">
        <f t="shared" si="57"/>
        <v>1.8706488656609401</v>
      </c>
      <c r="K111" s="1063">
        <f t="shared" ref="K111:P111" si="69">K112+K113</f>
        <v>0.45633433385982519</v>
      </c>
      <c r="L111" s="1064">
        <f t="shared" si="69"/>
        <v>1.0948946170405867</v>
      </c>
      <c r="M111" s="1065">
        <f t="shared" si="69"/>
        <v>0.31941991476052839</v>
      </c>
      <c r="N111" s="1067">
        <f t="shared" si="69"/>
        <v>0</v>
      </c>
      <c r="O111" s="1068">
        <f t="shared" si="69"/>
        <v>9.3885488960000014</v>
      </c>
      <c r="P111" s="1062">
        <f t="shared" si="69"/>
        <v>0.11999971200000001</v>
      </c>
      <c r="Q111" s="602"/>
    </row>
    <row r="112" spans="2:17" s="1" customFormat="1" x14ac:dyDescent="0.25">
      <c r="B112" s="1069" t="s">
        <v>648</v>
      </c>
      <c r="C112" s="545" t="s">
        <v>41</v>
      </c>
      <c r="D112" s="608">
        <v>14.285680000000001</v>
      </c>
      <c r="E112" s="1052">
        <f>IFERROR($D112*E129/100, 0)</f>
        <v>7.2403735399605235E-2</v>
      </c>
      <c r="F112" s="1052">
        <f t="shared" si="56"/>
        <v>2.8340787909394534</v>
      </c>
      <c r="G112" s="360">
        <f t="shared" ref="G112:I113" si="70">IFERROR($D112*G129/100, 0)</f>
        <v>0.17111963237770264</v>
      </c>
      <c r="H112" s="361">
        <f t="shared" si="70"/>
        <v>0.38423885589004558</v>
      </c>
      <c r="I112" s="362">
        <f t="shared" si="70"/>
        <v>2.2787203026717053</v>
      </c>
      <c r="J112" s="308">
        <f t="shared" si="57"/>
        <v>1.8706488656609401</v>
      </c>
      <c r="K112" s="360">
        <f t="shared" ref="K112:P113" si="71">IFERROR($D112*K129/100, 0)</f>
        <v>0.45633433385982519</v>
      </c>
      <c r="L112" s="361">
        <f t="shared" si="71"/>
        <v>1.0948946170405867</v>
      </c>
      <c r="M112" s="362">
        <f t="shared" si="71"/>
        <v>0.31941991476052839</v>
      </c>
      <c r="N112" s="1053">
        <f t="shared" si="71"/>
        <v>0</v>
      </c>
      <c r="O112" s="359">
        <f t="shared" si="71"/>
        <v>9.3885488960000014</v>
      </c>
      <c r="P112" s="1052">
        <f t="shared" si="71"/>
        <v>0.11999971200000001</v>
      </c>
    </row>
    <row r="113" spans="2:17" s="1" customFormat="1" x14ac:dyDescent="0.25">
      <c r="B113" s="1069" t="s">
        <v>649</v>
      </c>
      <c r="C113" s="552" t="s">
        <v>650</v>
      </c>
      <c r="D113" s="609"/>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603</v>
      </c>
      <c r="D115" s="609"/>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100</v>
      </c>
      <c r="E119" s="716">
        <v>0.50682736418291074</v>
      </c>
      <c r="F119" s="633">
        <f t="shared" ref="F119:F134" si="76">SUM(G119:I119)</f>
        <v>19.838599149214136</v>
      </c>
      <c r="G119" s="717">
        <v>1.1978403014606422</v>
      </c>
      <c r="H119" s="718">
        <v>2.6896784464585912</v>
      </c>
      <c r="I119" s="720">
        <v>15.951080401294902</v>
      </c>
      <c r="J119" s="633">
        <f t="shared" ref="J119:J134" si="77">SUM(K119:M119)</f>
        <v>13.09457348660295</v>
      </c>
      <c r="K119" s="717">
        <v>3.1943480034539853</v>
      </c>
      <c r="L119" s="718">
        <v>7.6642807135578197</v>
      </c>
      <c r="M119" s="720">
        <v>2.2359447695911463</v>
      </c>
      <c r="N119" s="721"/>
      <c r="O119" s="1130">
        <v>65.72</v>
      </c>
      <c r="P119" s="723">
        <v>0.84</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c r="O121" s="1131">
        <v>0</v>
      </c>
      <c r="P121" s="730">
        <v>0</v>
      </c>
    </row>
    <row r="122" spans="2:17" s="1" customFormat="1" x14ac:dyDescent="0.25">
      <c r="B122" s="382" t="s">
        <v>224</v>
      </c>
      <c r="C122" s="1119" t="s">
        <v>655</v>
      </c>
      <c r="D122" s="643">
        <f t="shared" si="75"/>
        <v>100</v>
      </c>
      <c r="E122" s="716">
        <v>0.50682736418291074</v>
      </c>
      <c r="F122" s="645">
        <f t="shared" si="76"/>
        <v>19.838599149214136</v>
      </c>
      <c r="G122" s="724">
        <v>1.1978403014606422</v>
      </c>
      <c r="H122" s="725">
        <v>2.6896784464585912</v>
      </c>
      <c r="I122" s="727">
        <v>15.951080401294902</v>
      </c>
      <c r="J122" s="645">
        <f t="shared" si="77"/>
        <v>13.09457348660295</v>
      </c>
      <c r="K122" s="724">
        <v>3.1943480034539853</v>
      </c>
      <c r="L122" s="725">
        <v>7.6642807135578197</v>
      </c>
      <c r="M122" s="727">
        <v>2.2359447695911463</v>
      </c>
      <c r="N122" s="728"/>
      <c r="O122" s="1131">
        <v>65.72</v>
      </c>
      <c r="P122" s="730">
        <v>0.84</v>
      </c>
    </row>
    <row r="123" spans="2:17" s="1" customFormat="1" x14ac:dyDescent="0.25">
      <c r="B123" s="380" t="s">
        <v>656</v>
      </c>
      <c r="C123" s="1119" t="s">
        <v>657</v>
      </c>
      <c r="D123" s="643">
        <f t="shared" si="75"/>
        <v>0</v>
      </c>
      <c r="E123" s="716">
        <v>0</v>
      </c>
      <c r="F123" s="645">
        <f t="shared" si="76"/>
        <v>0</v>
      </c>
      <c r="G123" s="724">
        <v>0</v>
      </c>
      <c r="H123" s="725">
        <v>0</v>
      </c>
      <c r="I123" s="727">
        <v>0</v>
      </c>
      <c r="J123" s="645">
        <f t="shared" si="77"/>
        <v>0</v>
      </c>
      <c r="K123" s="724">
        <v>0</v>
      </c>
      <c r="L123" s="725">
        <v>0</v>
      </c>
      <c r="M123" s="727">
        <v>0</v>
      </c>
      <c r="N123" s="728"/>
      <c r="O123" s="1131">
        <v>0</v>
      </c>
      <c r="P123" s="730">
        <v>0</v>
      </c>
    </row>
    <row r="124" spans="2:17" s="1" customFormat="1" x14ac:dyDescent="0.25">
      <c r="B124" s="380" t="s">
        <v>658</v>
      </c>
      <c r="C124" s="1119" t="s">
        <v>659</v>
      </c>
      <c r="D124" s="643">
        <f t="shared" si="75"/>
        <v>0</v>
      </c>
      <c r="E124" s="716">
        <v>0</v>
      </c>
      <c r="F124" s="645">
        <f t="shared" si="76"/>
        <v>0</v>
      </c>
      <c r="G124" s="724">
        <v>0</v>
      </c>
      <c r="H124" s="725">
        <v>0</v>
      </c>
      <c r="I124" s="727">
        <v>0</v>
      </c>
      <c r="J124" s="645">
        <f t="shared" si="77"/>
        <v>0</v>
      </c>
      <c r="K124" s="724">
        <v>0</v>
      </c>
      <c r="L124" s="725">
        <v>0</v>
      </c>
      <c r="M124" s="727">
        <v>0</v>
      </c>
      <c r="N124" s="728"/>
      <c r="O124" s="1131">
        <v>0</v>
      </c>
      <c r="P124" s="730">
        <v>0</v>
      </c>
    </row>
    <row r="125" spans="2:17" s="1" customFormat="1" x14ac:dyDescent="0.25">
      <c r="B125" s="380" t="s">
        <v>660</v>
      </c>
      <c r="C125" s="1119" t="s">
        <v>661</v>
      </c>
      <c r="D125" s="643">
        <f t="shared" si="75"/>
        <v>100</v>
      </c>
      <c r="E125" s="716">
        <v>0.50682736418291074</v>
      </c>
      <c r="F125" s="645">
        <f t="shared" si="76"/>
        <v>19.838599149214136</v>
      </c>
      <c r="G125" s="724">
        <v>1.1978403014606422</v>
      </c>
      <c r="H125" s="725">
        <v>2.6896784464585912</v>
      </c>
      <c r="I125" s="727">
        <v>15.951080401294902</v>
      </c>
      <c r="J125" s="645">
        <f t="shared" si="77"/>
        <v>13.09457348660295</v>
      </c>
      <c r="K125" s="724">
        <v>3.1943480034539853</v>
      </c>
      <c r="L125" s="725">
        <v>7.6642807135578197</v>
      </c>
      <c r="M125" s="727">
        <v>2.2359447695911463</v>
      </c>
      <c r="N125" s="728"/>
      <c r="O125" s="1131">
        <v>65.72</v>
      </c>
      <c r="P125" s="730">
        <v>0.84</v>
      </c>
    </row>
    <row r="126" spans="2:17" s="1" customFormat="1" x14ac:dyDescent="0.25">
      <c r="B126" s="382" t="s">
        <v>662</v>
      </c>
      <c r="C126" s="1119" t="s">
        <v>663</v>
      </c>
      <c r="D126" s="643">
        <f t="shared" si="75"/>
        <v>99.999999999999986</v>
      </c>
      <c r="E126" s="716">
        <v>0.50682736418291074</v>
      </c>
      <c r="F126" s="645">
        <f t="shared" si="76"/>
        <v>19.838599149214136</v>
      </c>
      <c r="G126" s="724">
        <v>1.1978403014606422</v>
      </c>
      <c r="H126" s="725">
        <v>2.6896784464585912</v>
      </c>
      <c r="I126" s="727">
        <v>15.951080401294902</v>
      </c>
      <c r="J126" s="645">
        <f t="shared" si="77"/>
        <v>13.09457348660295</v>
      </c>
      <c r="K126" s="724">
        <v>3.1943480034539853</v>
      </c>
      <c r="L126" s="725">
        <v>7.6642807135578197</v>
      </c>
      <c r="M126" s="727">
        <v>2.2359447695911463</v>
      </c>
      <c r="N126" s="728"/>
      <c r="O126" s="1131">
        <v>65.719999999999985</v>
      </c>
      <c r="P126" s="730">
        <v>0.84</v>
      </c>
    </row>
    <row r="127" spans="2:17" s="1" customFormat="1" x14ac:dyDescent="0.25">
      <c r="B127" s="382" t="s">
        <v>664</v>
      </c>
      <c r="C127" s="1119" t="s">
        <v>665</v>
      </c>
      <c r="D127" s="643">
        <f t="shared" si="75"/>
        <v>0</v>
      </c>
      <c r="E127" s="716">
        <v>0</v>
      </c>
      <c r="F127" s="645">
        <f t="shared" si="76"/>
        <v>0</v>
      </c>
      <c r="G127" s="724">
        <v>0</v>
      </c>
      <c r="H127" s="725">
        <v>0</v>
      </c>
      <c r="I127" s="727">
        <v>0</v>
      </c>
      <c r="J127" s="645">
        <f t="shared" si="77"/>
        <v>0</v>
      </c>
      <c r="K127" s="724">
        <v>0</v>
      </c>
      <c r="L127" s="725">
        <v>0</v>
      </c>
      <c r="M127" s="727">
        <v>0</v>
      </c>
      <c r="N127" s="728"/>
      <c r="O127" s="1131">
        <v>0</v>
      </c>
      <c r="P127" s="730">
        <v>0</v>
      </c>
    </row>
    <row r="128" spans="2:17" s="1" customFormat="1" x14ac:dyDescent="0.25">
      <c r="B128" s="382" t="s">
        <v>666</v>
      </c>
      <c r="C128" s="1119" t="s">
        <v>667</v>
      </c>
      <c r="D128" s="643">
        <f t="shared" si="75"/>
        <v>100</v>
      </c>
      <c r="E128" s="716">
        <v>0.50682736418291063</v>
      </c>
      <c r="F128" s="645">
        <f t="shared" si="76"/>
        <v>19.838599149214133</v>
      </c>
      <c r="G128" s="724">
        <v>1.197840301460642</v>
      </c>
      <c r="H128" s="725">
        <v>2.6896784464585903</v>
      </c>
      <c r="I128" s="727">
        <v>15.951080401294899</v>
      </c>
      <c r="J128" s="645">
        <f t="shared" si="77"/>
        <v>13.09457348660295</v>
      </c>
      <c r="K128" s="724">
        <v>3.1943480034539844</v>
      </c>
      <c r="L128" s="725">
        <v>7.6642807135578188</v>
      </c>
      <c r="M128" s="727">
        <v>2.2359447695911459</v>
      </c>
      <c r="N128" s="728"/>
      <c r="O128" s="1131">
        <v>65.72</v>
      </c>
      <c r="P128" s="730">
        <v>0.83999999999999975</v>
      </c>
    </row>
    <row r="129" spans="2:16" s="1" customFormat="1" x14ac:dyDescent="0.25">
      <c r="B129" s="382" t="s">
        <v>668</v>
      </c>
      <c r="C129" s="1119" t="s">
        <v>669</v>
      </c>
      <c r="D129" s="643">
        <f t="shared" si="75"/>
        <v>100</v>
      </c>
      <c r="E129" s="716">
        <v>0.50682736418291063</v>
      </c>
      <c r="F129" s="645">
        <f t="shared" si="76"/>
        <v>19.838599149214133</v>
      </c>
      <c r="G129" s="724">
        <v>1.197840301460642</v>
      </c>
      <c r="H129" s="725">
        <v>2.6896784464585903</v>
      </c>
      <c r="I129" s="727">
        <v>15.951080401294899</v>
      </c>
      <c r="J129" s="645">
        <f t="shared" si="77"/>
        <v>13.09457348660295</v>
      </c>
      <c r="K129" s="724">
        <v>3.1943480034539844</v>
      </c>
      <c r="L129" s="725">
        <v>7.6642807135578188</v>
      </c>
      <c r="M129" s="727">
        <v>2.2359447695911459</v>
      </c>
      <c r="N129" s="728"/>
      <c r="O129" s="1131">
        <v>65.72</v>
      </c>
      <c r="P129" s="730">
        <v>0.84</v>
      </c>
    </row>
    <row r="130" spans="2:16" s="1" customFormat="1" x14ac:dyDescent="0.25">
      <c r="B130" s="380" t="s">
        <v>670</v>
      </c>
      <c r="C130" s="1119" t="s">
        <v>671</v>
      </c>
      <c r="D130" s="643">
        <f t="shared" si="75"/>
        <v>0</v>
      </c>
      <c r="E130" s="716">
        <v>0</v>
      </c>
      <c r="F130" s="645">
        <f t="shared" si="76"/>
        <v>0</v>
      </c>
      <c r="G130" s="724">
        <v>0</v>
      </c>
      <c r="H130" s="725">
        <v>0</v>
      </c>
      <c r="I130" s="727">
        <v>0</v>
      </c>
      <c r="J130" s="645">
        <f t="shared" si="77"/>
        <v>0</v>
      </c>
      <c r="K130" s="724">
        <v>0</v>
      </c>
      <c r="L130" s="725">
        <v>0</v>
      </c>
      <c r="M130" s="727">
        <v>0</v>
      </c>
      <c r="N130" s="728"/>
      <c r="O130" s="1131">
        <v>0</v>
      </c>
      <c r="P130" s="730">
        <v>0</v>
      </c>
    </row>
    <row r="131" spans="2:16" s="1" customFormat="1" x14ac:dyDescent="0.25">
      <c r="B131" s="382" t="s">
        <v>672</v>
      </c>
      <c r="C131" s="1119" t="s">
        <v>673</v>
      </c>
      <c r="D131" s="643">
        <f t="shared" si="75"/>
        <v>0</v>
      </c>
      <c r="E131" s="716">
        <v>0</v>
      </c>
      <c r="F131" s="645">
        <f t="shared" si="76"/>
        <v>0</v>
      </c>
      <c r="G131" s="724">
        <v>0</v>
      </c>
      <c r="H131" s="725">
        <v>0</v>
      </c>
      <c r="I131" s="727">
        <v>0</v>
      </c>
      <c r="J131" s="645">
        <f t="shared" si="77"/>
        <v>0</v>
      </c>
      <c r="K131" s="724">
        <v>0</v>
      </c>
      <c r="L131" s="725">
        <v>0</v>
      </c>
      <c r="M131" s="727">
        <v>0</v>
      </c>
      <c r="N131" s="728"/>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c r="O133" s="1135">
        <v>0</v>
      </c>
      <c r="P133" s="750">
        <v>0</v>
      </c>
    </row>
    <row r="134" spans="2:16" s="1" customFormat="1" ht="26.25" thickBot="1" x14ac:dyDescent="0.3">
      <c r="B134" s="1136" t="s">
        <v>81</v>
      </c>
      <c r="C134" s="33" t="s">
        <v>678</v>
      </c>
      <c r="D134" s="753">
        <f t="shared" si="75"/>
        <v>100</v>
      </c>
      <c r="E134" s="754">
        <f>IFERROR(E96/$D$96*100, 0)</f>
        <v>0.50682736418291074</v>
      </c>
      <c r="F134" s="755">
        <f t="shared" si="76"/>
        <v>19.838599149214133</v>
      </c>
      <c r="G134" s="756">
        <f>IFERROR(G96/$D$96*100, 0)</f>
        <v>1.197840301460642</v>
      </c>
      <c r="H134" s="757">
        <f>IFERROR(H96/$D$96*100, 0)</f>
        <v>2.6896784464585912</v>
      </c>
      <c r="I134" s="759">
        <f>IFERROR(I96/$D$96*100, 0)</f>
        <v>15.951080401294901</v>
      </c>
      <c r="J134" s="755">
        <f t="shared" si="77"/>
        <v>13.09457348660295</v>
      </c>
      <c r="K134" s="756">
        <f t="shared" ref="K134:P134" si="78">IFERROR(K96/$D$96*100, 0)</f>
        <v>3.1943480034539853</v>
      </c>
      <c r="L134" s="757">
        <f t="shared" si="78"/>
        <v>7.6642807135578197</v>
      </c>
      <c r="M134" s="759">
        <f t="shared" si="78"/>
        <v>2.2359447695911463</v>
      </c>
      <c r="N134" s="755">
        <f t="shared" si="78"/>
        <v>0</v>
      </c>
      <c r="O134" s="755">
        <f t="shared" si="78"/>
        <v>65.72</v>
      </c>
      <c r="P134" s="755">
        <f t="shared" si="78"/>
        <v>0.84</v>
      </c>
    </row>
  </sheetData>
  <sheetProtection algorithmName="SHA-512" hashValue="Vwk8HBULX4Hx2Bn1/PIeRTauhibJBzSfe1aAjiYgssklzEjwfeU1+3vYk8f2Fz/AmJCQw6/nKvHTlitE8Q7Y4A==" saltValue="DSkB94PxRJXncUhDshH2mnTziGyAb8pp7tNgBJ0IJ2omT8pI7FjUvxftQJ1GitijQMZupJ4sAvxx32AvpN7G1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3"/>
  <sheetViews>
    <sheetView workbookViewId="0">
      <selection activeCell="E11" sqref="E11:E83"/>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1076.8</v>
      </c>
      <c r="F11" s="916"/>
      <c r="G11" s="907"/>
    </row>
    <row r="12" spans="1:7" s="1" customFormat="1" ht="15.75" thickBot="1" x14ac:dyDescent="0.3">
      <c r="B12" s="917">
        <v>2</v>
      </c>
      <c r="C12" s="918" t="s">
        <v>813</v>
      </c>
      <c r="D12" s="919" t="s">
        <v>742</v>
      </c>
      <c r="E12" s="920">
        <v>1076.8</v>
      </c>
      <c r="F12" s="906"/>
      <c r="G12" s="907"/>
    </row>
    <row r="13" spans="1:7" s="1" customFormat="1" x14ac:dyDescent="0.25">
      <c r="B13" s="921">
        <v>3</v>
      </c>
      <c r="C13" s="922" t="s">
        <v>814</v>
      </c>
      <c r="D13" s="923" t="s">
        <v>742</v>
      </c>
      <c r="E13" s="924">
        <v>1069.4279999999999</v>
      </c>
      <c r="F13" s="906"/>
      <c r="G13" s="907"/>
    </row>
    <row r="14" spans="1:7" s="1" customFormat="1" x14ac:dyDescent="0.25">
      <c r="B14" s="925" t="s">
        <v>815</v>
      </c>
      <c r="C14" s="926" t="s">
        <v>816</v>
      </c>
      <c r="D14" s="927" t="s">
        <v>742</v>
      </c>
      <c r="E14" s="928">
        <v>587.38443200000006</v>
      </c>
      <c r="F14" s="929"/>
      <c r="G14" s="907"/>
    </row>
    <row r="15" spans="1:7" s="1" customFormat="1" ht="15.75" thickBot="1" x14ac:dyDescent="0.3">
      <c r="B15" s="930" t="s">
        <v>817</v>
      </c>
      <c r="C15" s="931" t="s">
        <v>818</v>
      </c>
      <c r="D15" s="932" t="s">
        <v>742</v>
      </c>
      <c r="E15" s="933">
        <v>142.92164500000001</v>
      </c>
      <c r="F15" s="929"/>
    </row>
    <row r="16" spans="1:7" s="1" customFormat="1" x14ac:dyDescent="0.25">
      <c r="B16" s="921" t="s">
        <v>819</v>
      </c>
      <c r="C16" s="922" t="s">
        <v>820</v>
      </c>
      <c r="D16" s="934" t="s">
        <v>742</v>
      </c>
      <c r="E16" s="935">
        <f>E17+E21+E23</f>
        <v>800.01841224999998</v>
      </c>
      <c r="F16" s="906"/>
    </row>
    <row r="17" spans="2:7" s="1" customFormat="1" x14ac:dyDescent="0.25">
      <c r="B17" s="936" t="s">
        <v>821</v>
      </c>
      <c r="C17" s="937" t="s">
        <v>822</v>
      </c>
      <c r="D17" s="938" t="s">
        <v>742</v>
      </c>
      <c r="E17" s="939">
        <f>E18+E20</f>
        <v>529.50384224999993</v>
      </c>
      <c r="F17" s="929"/>
    </row>
    <row r="18" spans="2:7" s="1" customFormat="1" x14ac:dyDescent="0.25">
      <c r="B18" s="925" t="s">
        <v>823</v>
      </c>
      <c r="C18" s="926" t="s">
        <v>824</v>
      </c>
      <c r="D18" s="927" t="s">
        <v>742</v>
      </c>
      <c r="E18" s="940">
        <v>529.50384224999993</v>
      </c>
      <c r="F18" s="941"/>
    </row>
    <row r="19" spans="2:7" s="1" customFormat="1" x14ac:dyDescent="0.25">
      <c r="B19" s="942" t="s">
        <v>825</v>
      </c>
      <c r="C19" s="943" t="s">
        <v>818</v>
      </c>
      <c r="D19" s="944" t="s">
        <v>742</v>
      </c>
      <c r="E19" s="940">
        <v>134.38270499999999</v>
      </c>
      <c r="F19" s="945"/>
    </row>
    <row r="20" spans="2:7" s="1" customFormat="1" x14ac:dyDescent="0.25">
      <c r="B20" s="925" t="s">
        <v>826</v>
      </c>
      <c r="C20" s="926" t="s">
        <v>827</v>
      </c>
      <c r="D20" s="927" t="s">
        <v>742</v>
      </c>
      <c r="E20" s="940"/>
      <c r="F20" s="946"/>
    </row>
    <row r="21" spans="2:7" s="1" customFormat="1" x14ac:dyDescent="0.25">
      <c r="B21" s="936" t="s">
        <v>828</v>
      </c>
      <c r="C21" s="937" t="s">
        <v>829</v>
      </c>
      <c r="D21" s="938" t="s">
        <v>742</v>
      </c>
      <c r="E21" s="947">
        <v>270.51457000000005</v>
      </c>
      <c r="F21" s="929"/>
    </row>
    <row r="22" spans="2:7" s="1" customFormat="1" x14ac:dyDescent="0.25">
      <c r="B22" s="925" t="s">
        <v>830</v>
      </c>
      <c r="C22" s="926" t="s">
        <v>831</v>
      </c>
      <c r="D22" s="927" t="s">
        <v>742</v>
      </c>
      <c r="E22" s="940"/>
      <c r="F22" s="929"/>
    </row>
    <row r="23" spans="2:7" s="1" customFormat="1" ht="15.75" thickBot="1" x14ac:dyDescent="0.3">
      <c r="B23" s="917" t="s">
        <v>832</v>
      </c>
      <c r="C23" s="918" t="s">
        <v>833</v>
      </c>
      <c r="D23" s="919" t="s">
        <v>742</v>
      </c>
      <c r="E23" s="920"/>
    </row>
    <row r="24" spans="2:7" s="1" customFormat="1" ht="15.75" thickBot="1" x14ac:dyDescent="0.3">
      <c r="B24" s="948" t="s">
        <v>834</v>
      </c>
      <c r="C24" s="949" t="s">
        <v>835</v>
      </c>
      <c r="D24" s="950" t="s">
        <v>742</v>
      </c>
      <c r="E24" s="951">
        <v>1.7999999999999999E-2</v>
      </c>
      <c r="F24" s="929"/>
      <c r="G24" s="952"/>
    </row>
    <row r="25" spans="2:7" s="1" customFormat="1" x14ac:dyDescent="0.25">
      <c r="B25" s="953" t="s">
        <v>836</v>
      </c>
      <c r="C25" s="954" t="s">
        <v>837</v>
      </c>
      <c r="D25" s="955" t="s">
        <v>742</v>
      </c>
      <c r="E25" s="956">
        <f>E11-E16-E24</f>
        <v>276.76358775</v>
      </c>
      <c r="F25" s="906"/>
    </row>
    <row r="26" spans="2:7" s="1" customFormat="1" x14ac:dyDescent="0.25">
      <c r="B26" s="957" t="s">
        <v>838</v>
      </c>
      <c r="C26" s="926" t="s">
        <v>839</v>
      </c>
      <c r="D26" s="927" t="s">
        <v>742</v>
      </c>
      <c r="E26" s="958">
        <f>E11-E13</f>
        <v>7.3720000000000709</v>
      </c>
      <c r="F26" s="907"/>
      <c r="G26" s="959"/>
    </row>
    <row r="27" spans="2:7" s="1" customFormat="1" x14ac:dyDescent="0.25">
      <c r="B27" s="957" t="s">
        <v>840</v>
      </c>
      <c r="C27" s="926" t="s">
        <v>841</v>
      </c>
      <c r="D27" s="927" t="s">
        <v>742</v>
      </c>
      <c r="E27" s="958">
        <f>E13-E16-E24-E29</f>
        <v>211.5109979999998</v>
      </c>
      <c r="F27" s="907"/>
      <c r="G27" s="959"/>
    </row>
    <row r="28" spans="2:7" s="1" customFormat="1" x14ac:dyDescent="0.25">
      <c r="B28" s="925" t="s">
        <v>842</v>
      </c>
      <c r="C28" s="926" t="s">
        <v>843</v>
      </c>
      <c r="D28" s="927" t="s">
        <v>742</v>
      </c>
      <c r="E28" s="960">
        <f>$E$14-$E$18</f>
        <v>57.880589750000127</v>
      </c>
      <c r="F28" s="906"/>
    </row>
    <row r="29" spans="2:7" s="1" customFormat="1" x14ac:dyDescent="0.25">
      <c r="B29" s="942" t="s">
        <v>844</v>
      </c>
      <c r="C29" s="943" t="s">
        <v>845</v>
      </c>
      <c r="D29" s="944" t="s">
        <v>742</v>
      </c>
      <c r="E29" s="961">
        <f>$E$14-$E$18</f>
        <v>57.880589750000127</v>
      </c>
      <c r="F29" s="906"/>
    </row>
    <row r="30" spans="2:7" s="1" customFormat="1" ht="15.75" thickBot="1" x14ac:dyDescent="0.3">
      <c r="B30" s="942" t="s">
        <v>846</v>
      </c>
      <c r="C30" s="962" t="s">
        <v>847</v>
      </c>
      <c r="D30" s="963" t="s">
        <v>742</v>
      </c>
      <c r="E30" s="964">
        <f>E15-E19</f>
        <v>8.5389400000000251</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1015.3027</v>
      </c>
      <c r="F32" s="906"/>
    </row>
    <row r="33" spans="2:6" s="1" customFormat="1" x14ac:dyDescent="0.25">
      <c r="B33" s="925" t="s">
        <v>851</v>
      </c>
      <c r="C33" s="926" t="s">
        <v>852</v>
      </c>
      <c r="D33" s="927" t="s">
        <v>742</v>
      </c>
      <c r="E33" s="965">
        <v>1015.3027</v>
      </c>
      <c r="F33" s="907"/>
    </row>
    <row r="34" spans="2:6" s="1" customFormat="1" ht="15.75" thickBot="1" x14ac:dyDescent="0.3">
      <c r="B34" s="925" t="s">
        <v>853</v>
      </c>
      <c r="C34" s="966" t="s">
        <v>854</v>
      </c>
      <c r="D34" s="927" t="s">
        <v>742</v>
      </c>
      <c r="E34" s="965"/>
      <c r="F34" s="907"/>
    </row>
    <row r="35" spans="2:6" s="1" customFormat="1" ht="26.25" thickBot="1" x14ac:dyDescent="0.3">
      <c r="B35" s="967" t="s">
        <v>855</v>
      </c>
      <c r="C35" s="968" t="s">
        <v>856</v>
      </c>
      <c r="D35" s="969" t="s">
        <v>742</v>
      </c>
      <c r="E35" s="970">
        <v>1015.3027</v>
      </c>
      <c r="F35" s="971"/>
    </row>
    <row r="36" spans="2:6" s="1" customFormat="1" ht="15.75" thickBot="1" x14ac:dyDescent="0.3">
      <c r="B36" s="948" t="s">
        <v>857</v>
      </c>
      <c r="C36" s="949" t="s">
        <v>858</v>
      </c>
      <c r="D36" s="969" t="s">
        <v>742</v>
      </c>
      <c r="E36" s="951">
        <v>1015.3027</v>
      </c>
      <c r="F36" s="906"/>
    </row>
    <row r="37" spans="2:6" s="1" customFormat="1" ht="15.75" thickBot="1" x14ac:dyDescent="0.3">
      <c r="B37" s="972" t="s">
        <v>859</v>
      </c>
      <c r="C37" s="973" t="s">
        <v>860</v>
      </c>
      <c r="D37" s="923" t="s">
        <v>742</v>
      </c>
      <c r="E37" s="974">
        <v>1015.3027</v>
      </c>
      <c r="F37" s="975"/>
    </row>
    <row r="38" spans="2:6" s="1" customFormat="1" ht="26.25" thickBot="1" x14ac:dyDescent="0.3">
      <c r="B38" s="976" t="s">
        <v>861</v>
      </c>
      <c r="C38" s="977" t="s">
        <v>862</v>
      </c>
      <c r="D38" s="978" t="s">
        <v>742</v>
      </c>
      <c r="E38" s="979">
        <f>E39+E43+E46</f>
        <v>814.21718324999995</v>
      </c>
      <c r="F38" s="907"/>
    </row>
    <row r="39" spans="2:6" s="1" customFormat="1" x14ac:dyDescent="0.25">
      <c r="B39" s="921" t="s">
        <v>863</v>
      </c>
      <c r="C39" s="922" t="s">
        <v>864</v>
      </c>
      <c r="D39" s="923" t="s">
        <v>742</v>
      </c>
      <c r="E39" s="935">
        <f>E40+E42</f>
        <v>529.50384224999993</v>
      </c>
      <c r="F39" s="929"/>
    </row>
    <row r="40" spans="2:6" s="1" customFormat="1" x14ac:dyDescent="0.25">
      <c r="B40" s="925" t="s">
        <v>865</v>
      </c>
      <c r="C40" s="926" t="s">
        <v>866</v>
      </c>
      <c r="D40" s="927" t="s">
        <v>742</v>
      </c>
      <c r="E40" s="965">
        <v>529.50384224999993</v>
      </c>
      <c r="F40" s="907"/>
    </row>
    <row r="41" spans="2:6" s="1" customFormat="1" x14ac:dyDescent="0.25">
      <c r="B41" s="942" t="s">
        <v>867</v>
      </c>
      <c r="C41" s="943" t="s">
        <v>868</v>
      </c>
      <c r="D41" s="944" t="s">
        <v>742</v>
      </c>
      <c r="E41" s="940">
        <v>134.38270499999999</v>
      </c>
      <c r="F41" s="945"/>
    </row>
    <row r="42" spans="2:6" s="1" customFormat="1" ht="15.75" thickBot="1" x14ac:dyDescent="0.3">
      <c r="B42" s="930" t="s">
        <v>869</v>
      </c>
      <c r="C42" s="931" t="s">
        <v>827</v>
      </c>
      <c r="D42" s="932" t="s">
        <v>742</v>
      </c>
      <c r="E42" s="933"/>
      <c r="F42" s="946"/>
    </row>
    <row r="43" spans="2:6" s="1" customFormat="1" x14ac:dyDescent="0.25">
      <c r="B43" s="921" t="s">
        <v>870</v>
      </c>
      <c r="C43" s="922" t="s">
        <v>871</v>
      </c>
      <c r="D43" s="923" t="s">
        <v>742</v>
      </c>
      <c r="E43" s="924">
        <v>284.71334100000001</v>
      </c>
      <c r="F43" s="929"/>
    </row>
    <row r="44" spans="2:6" s="1" customFormat="1" x14ac:dyDescent="0.25">
      <c r="B44" s="925" t="s">
        <v>872</v>
      </c>
      <c r="C44" s="980" t="s">
        <v>873</v>
      </c>
      <c r="D44" s="944" t="s">
        <v>742</v>
      </c>
      <c r="E44" s="965">
        <v>284.71334100000001</v>
      </c>
      <c r="F44" s="907"/>
    </row>
    <row r="45" spans="2:6" s="1" customFormat="1" ht="15.75" thickBot="1" x14ac:dyDescent="0.3">
      <c r="B45" s="981" t="s">
        <v>874</v>
      </c>
      <c r="C45" s="982" t="s">
        <v>875</v>
      </c>
      <c r="D45" s="932" t="s">
        <v>742</v>
      </c>
      <c r="E45" s="983">
        <v>284.71334100000001</v>
      </c>
      <c r="F45" s="907"/>
    </row>
    <row r="46" spans="2:6" s="1" customFormat="1" ht="15.75" thickBot="1" x14ac:dyDescent="0.3">
      <c r="B46" s="948" t="s">
        <v>876</v>
      </c>
      <c r="C46" s="949" t="s">
        <v>877</v>
      </c>
      <c r="D46" s="950" t="s">
        <v>742</v>
      </c>
      <c r="E46" s="951"/>
      <c r="F46" s="929"/>
    </row>
    <row r="47" spans="2:6" s="1" customFormat="1" x14ac:dyDescent="0.25">
      <c r="B47" s="921" t="s">
        <v>878</v>
      </c>
      <c r="C47" s="922" t="s">
        <v>879</v>
      </c>
      <c r="D47" s="955" t="s">
        <v>742</v>
      </c>
      <c r="E47" s="935">
        <f>E32-E38</f>
        <v>201.08551675000001</v>
      </c>
      <c r="F47" s="945"/>
    </row>
    <row r="48" spans="2:6" s="1" customFormat="1" x14ac:dyDescent="0.25">
      <c r="B48" s="925" t="s">
        <v>880</v>
      </c>
      <c r="C48" s="926" t="s">
        <v>881</v>
      </c>
      <c r="D48" s="927" t="s">
        <v>742</v>
      </c>
      <c r="E48" s="984">
        <f>E47-E49</f>
        <v>143.20492699999988</v>
      </c>
      <c r="F48" s="929"/>
    </row>
    <row r="49" spans="2:6" s="1" customFormat="1" x14ac:dyDescent="0.25">
      <c r="B49" s="925" t="s">
        <v>882</v>
      </c>
      <c r="C49" s="926" t="s">
        <v>883</v>
      </c>
      <c r="D49" s="927" t="s">
        <v>742</v>
      </c>
      <c r="E49" s="984">
        <f>E14-E40</f>
        <v>57.880589750000127</v>
      </c>
      <c r="F49" s="929"/>
    </row>
    <row r="50" spans="2:6" s="1" customFormat="1" ht="15.75" thickBot="1" x14ac:dyDescent="0.3">
      <c r="B50" s="930" t="s">
        <v>884</v>
      </c>
      <c r="C50" s="985" t="s">
        <v>885</v>
      </c>
      <c r="D50" s="932" t="s">
        <v>742</v>
      </c>
      <c r="E50" s="986">
        <v>8.5389400000000251</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row>
    <row r="54" spans="2:6" s="1" customFormat="1" ht="15.75" thickBot="1" x14ac:dyDescent="0.3">
      <c r="B54" s="991" t="s">
        <v>891</v>
      </c>
      <c r="C54" s="992" t="s">
        <v>892</v>
      </c>
      <c r="D54" s="993" t="s">
        <v>742</v>
      </c>
      <c r="E54" s="994"/>
      <c r="F54" s="975"/>
    </row>
    <row r="55" spans="2:6" s="1" customFormat="1" ht="15.75" thickBot="1" x14ac:dyDescent="0.3">
      <c r="B55" s="948" t="s">
        <v>893</v>
      </c>
      <c r="C55" s="949" t="s">
        <v>894</v>
      </c>
      <c r="D55" s="950" t="s">
        <v>742</v>
      </c>
      <c r="E55" s="951"/>
    </row>
    <row r="56" spans="2:6" s="1" customFormat="1" x14ac:dyDescent="0.25">
      <c r="B56" s="921" t="s">
        <v>895</v>
      </c>
      <c r="C56" s="922" t="s">
        <v>896</v>
      </c>
      <c r="D56" s="923" t="s">
        <v>742</v>
      </c>
      <c r="E56" s="924"/>
    </row>
    <row r="57" spans="2:6" s="1" customFormat="1" x14ac:dyDescent="0.25">
      <c r="B57" s="981" t="s">
        <v>897</v>
      </c>
      <c r="C57" s="989" t="s">
        <v>890</v>
      </c>
      <c r="D57" s="927" t="s">
        <v>742</v>
      </c>
      <c r="E57" s="920"/>
    </row>
    <row r="58" spans="2:6" s="1" customFormat="1" ht="15.75" thickBot="1" x14ac:dyDescent="0.3">
      <c r="B58" s="981" t="s">
        <v>898</v>
      </c>
      <c r="C58" s="992" t="s">
        <v>892</v>
      </c>
      <c r="D58" s="993" t="s">
        <v>742</v>
      </c>
      <c r="E58" s="983"/>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25.702413424034177</v>
      </c>
    </row>
    <row r="62" spans="2:6" s="1" customFormat="1" ht="15.75" thickBot="1" x14ac:dyDescent="0.3">
      <c r="B62" s="1002" t="s">
        <v>905</v>
      </c>
      <c r="C62" s="1003" t="s">
        <v>906</v>
      </c>
      <c r="D62" s="1003" t="s">
        <v>904</v>
      </c>
      <c r="E62" s="1004">
        <f>IF(E11=0,0,E26/E11*100)</f>
        <v>0.68462109955424144</v>
      </c>
    </row>
    <row r="63" spans="2:6" s="1" customFormat="1" ht="26.25" thickBot="1" x14ac:dyDescent="0.3">
      <c r="B63" s="999" t="s">
        <v>907</v>
      </c>
      <c r="C63" s="1000" t="s">
        <v>908</v>
      </c>
      <c r="D63" s="1000" t="s">
        <v>904</v>
      </c>
      <c r="E63" s="1001">
        <f>IF(E32=0,0,E47/E32*100)</f>
        <v>19.805474441267616</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18031</v>
      </c>
    </row>
    <row r="67" spans="2:6" s="1" customFormat="1" ht="15.75" thickBot="1" x14ac:dyDescent="0.3">
      <c r="B67" s="948" t="s">
        <v>914</v>
      </c>
      <c r="C67" s="950" t="s">
        <v>915</v>
      </c>
      <c r="D67" s="1009" t="s">
        <v>916</v>
      </c>
      <c r="E67" s="1010">
        <v>256</v>
      </c>
    </row>
    <row r="68" spans="2:6" s="1" customFormat="1" x14ac:dyDescent="0.25">
      <c r="B68" s="921" t="s">
        <v>917</v>
      </c>
      <c r="C68" s="923" t="s">
        <v>918</v>
      </c>
      <c r="D68" s="934" t="s">
        <v>916</v>
      </c>
      <c r="E68" s="1011">
        <f>E69+E72+E73+E74+E75</f>
        <v>11581</v>
      </c>
    </row>
    <row r="69" spans="2:6" s="1" customFormat="1" x14ac:dyDescent="0.25">
      <c r="B69" s="981" t="s">
        <v>919</v>
      </c>
      <c r="C69" s="927" t="s">
        <v>920</v>
      </c>
      <c r="D69" s="927" t="s">
        <v>916</v>
      </c>
      <c r="E69" s="1012">
        <f>SUM(E70:E71)</f>
        <v>11581</v>
      </c>
    </row>
    <row r="70" spans="2:6" s="1" customFormat="1" x14ac:dyDescent="0.25">
      <c r="B70" s="942" t="s">
        <v>921</v>
      </c>
      <c r="C70" s="1013" t="s">
        <v>922</v>
      </c>
      <c r="D70" s="944" t="s">
        <v>916</v>
      </c>
      <c r="E70" s="1014">
        <v>11580</v>
      </c>
    </row>
    <row r="71" spans="2:6" s="1" customFormat="1" x14ac:dyDescent="0.25">
      <c r="B71" s="942" t="s">
        <v>923</v>
      </c>
      <c r="C71" s="1013" t="s">
        <v>924</v>
      </c>
      <c r="D71" s="944" t="s">
        <v>916</v>
      </c>
      <c r="E71" s="1014">
        <v>1</v>
      </c>
    </row>
    <row r="72" spans="2:6" s="1" customFormat="1" x14ac:dyDescent="0.25">
      <c r="B72" s="925" t="s">
        <v>925</v>
      </c>
      <c r="C72" s="927" t="s">
        <v>926</v>
      </c>
      <c r="D72" s="927" t="s">
        <v>916</v>
      </c>
      <c r="E72" s="1015"/>
      <c r="F72" s="1016"/>
    </row>
    <row r="73" spans="2:6" s="1" customFormat="1" x14ac:dyDescent="0.25">
      <c r="B73" s="925" t="s">
        <v>927</v>
      </c>
      <c r="C73" s="927" t="s">
        <v>928</v>
      </c>
      <c r="D73" s="927" t="s">
        <v>916</v>
      </c>
      <c r="E73" s="1015"/>
      <c r="F73" s="1016"/>
    </row>
    <row r="74" spans="2:6" s="1" customFormat="1" x14ac:dyDescent="0.25">
      <c r="B74" s="991" t="s">
        <v>929</v>
      </c>
      <c r="C74" s="1017" t="s">
        <v>930</v>
      </c>
      <c r="D74" s="1018" t="s">
        <v>916</v>
      </c>
      <c r="E74" s="1019"/>
      <c r="F74" s="1016"/>
    </row>
    <row r="75" spans="2:6" s="1" customFormat="1" ht="15.75" thickBot="1" x14ac:dyDescent="0.3">
      <c r="B75" s="1020" t="s">
        <v>931</v>
      </c>
      <c r="C75" s="1021" t="s">
        <v>932</v>
      </c>
      <c r="D75" s="1022" t="s">
        <v>916</v>
      </c>
      <c r="E75" s="1023"/>
      <c r="F75" s="1016"/>
    </row>
    <row r="76" spans="2:6" s="1" customFormat="1" x14ac:dyDescent="0.25">
      <c r="B76" s="921" t="s">
        <v>933</v>
      </c>
      <c r="C76" s="923" t="s">
        <v>934</v>
      </c>
      <c r="D76" s="934" t="s">
        <v>916</v>
      </c>
      <c r="E76" s="1024">
        <f>SUM(E77:E79)</f>
        <v>222</v>
      </c>
    </row>
    <row r="77" spans="2:6" s="1" customFormat="1" x14ac:dyDescent="0.25">
      <c r="B77" s="925" t="s">
        <v>935</v>
      </c>
      <c r="C77" s="927" t="s">
        <v>936</v>
      </c>
      <c r="D77" s="927" t="s">
        <v>916</v>
      </c>
      <c r="E77" s="1015">
        <v>208</v>
      </c>
    </row>
    <row r="78" spans="2:6" s="1" customFormat="1" x14ac:dyDescent="0.25">
      <c r="B78" s="981" t="s">
        <v>937</v>
      </c>
      <c r="C78" s="993" t="s">
        <v>938</v>
      </c>
      <c r="D78" s="993" t="s">
        <v>916</v>
      </c>
      <c r="E78" s="1008">
        <v>12</v>
      </c>
    </row>
    <row r="79" spans="2:6" s="1" customFormat="1" ht="15.75" thickBot="1" x14ac:dyDescent="0.3">
      <c r="B79" s="925" t="s">
        <v>939</v>
      </c>
      <c r="C79" s="927" t="s">
        <v>940</v>
      </c>
      <c r="D79" s="927" t="s">
        <v>916</v>
      </c>
      <c r="E79" s="1015">
        <v>2</v>
      </c>
    </row>
    <row r="80" spans="2:6" s="1" customFormat="1" x14ac:dyDescent="0.25">
      <c r="B80" s="921" t="s">
        <v>941</v>
      </c>
      <c r="C80" s="923" t="s">
        <v>942</v>
      </c>
      <c r="D80" s="1025" t="s">
        <v>916</v>
      </c>
      <c r="E80" s="1026">
        <f>SUM(E81:E83)</f>
        <v>11803</v>
      </c>
    </row>
    <row r="81" spans="2:5" s="1" customFormat="1" x14ac:dyDescent="0.25">
      <c r="B81" s="988" t="s">
        <v>943</v>
      </c>
      <c r="C81" s="1027" t="s">
        <v>944</v>
      </c>
      <c r="D81" s="1027" t="s">
        <v>916</v>
      </c>
      <c r="E81" s="1028">
        <v>11789</v>
      </c>
    </row>
    <row r="82" spans="2:5" s="1" customFormat="1" x14ac:dyDescent="0.25">
      <c r="B82" s="981" t="s">
        <v>945</v>
      </c>
      <c r="C82" s="993" t="s">
        <v>946</v>
      </c>
      <c r="D82" s="993" t="s">
        <v>916</v>
      </c>
      <c r="E82" s="1008">
        <v>12</v>
      </c>
    </row>
    <row r="83" spans="2:5" s="1" customFormat="1" ht="15.75" thickBot="1" x14ac:dyDescent="0.3">
      <c r="B83" s="1020" t="s">
        <v>947</v>
      </c>
      <c r="C83" s="1022" t="s">
        <v>948</v>
      </c>
      <c r="D83" s="1022" t="s">
        <v>916</v>
      </c>
      <c r="E83" s="1023">
        <v>2</v>
      </c>
    </row>
  </sheetData>
  <sheetProtection algorithmName="SHA-512" hashValue="qVyAKqsVCjBTBh01NWZClP//xO6OZIsgYoQLibuL/IPhEwy7NOgN7vxITRmOx7y59aNr3j5F8xuMFLwl6FzcUg==" saltValue="oC5w7OfLdNbjMmMFygLKtqU9E6B4WtOGko1hg7A4U/PruIaHTfLirxFJfUaJs99ZtmC82ncGOjM+azp62LF7+A=="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zoomScaleNormal="100" workbookViewId="0">
      <selection activeCell="E195" sqref="E1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4906</v>
      </c>
      <c r="F11" s="1151"/>
      <c r="G11" s="1144"/>
    </row>
    <row r="12" spans="1:7" s="1" customFormat="1" x14ac:dyDescent="0.25">
      <c r="B12" s="1152" t="s">
        <v>102</v>
      </c>
      <c r="C12" s="1153" t="s">
        <v>957</v>
      </c>
      <c r="D12" s="1154" t="s">
        <v>956</v>
      </c>
      <c r="E12" s="1155">
        <v>3650</v>
      </c>
      <c r="F12" s="1151"/>
      <c r="G12" s="1144"/>
    </row>
    <row r="13" spans="1:7" s="1" customFormat="1" x14ac:dyDescent="0.25">
      <c r="B13" s="1152" t="s">
        <v>124</v>
      </c>
      <c r="C13" s="1153" t="s">
        <v>958</v>
      </c>
      <c r="D13" s="1153" t="s">
        <v>956</v>
      </c>
      <c r="E13" s="1155">
        <v>6132</v>
      </c>
      <c r="F13" s="1151"/>
      <c r="G13" s="1144"/>
    </row>
    <row r="14" spans="1:7" s="1" customFormat="1" x14ac:dyDescent="0.25">
      <c r="B14" s="1152" t="s">
        <v>131</v>
      </c>
      <c r="C14" s="1153" t="s">
        <v>959</v>
      </c>
      <c r="D14" s="1153" t="s">
        <v>956</v>
      </c>
      <c r="E14" s="1155">
        <v>5606.4</v>
      </c>
      <c r="F14" s="1156"/>
      <c r="G14" s="1144"/>
    </row>
    <row r="15" spans="1:7" s="1" customFormat="1" x14ac:dyDescent="0.25">
      <c r="B15" s="1152" t="s">
        <v>274</v>
      </c>
      <c r="C15" s="1153" t="s">
        <v>960</v>
      </c>
      <c r="D15" s="1153" t="s">
        <v>956</v>
      </c>
      <c r="E15" s="1155"/>
      <c r="F15" s="1156"/>
      <c r="G15" s="1144"/>
    </row>
    <row r="16" spans="1:7" s="1" customFormat="1" x14ac:dyDescent="0.25">
      <c r="B16" s="1152" t="s">
        <v>282</v>
      </c>
      <c r="C16" s="1153" t="s">
        <v>961</v>
      </c>
      <c r="D16" s="1153" t="s">
        <v>956</v>
      </c>
      <c r="E16" s="1155">
        <v>2308.625</v>
      </c>
      <c r="F16" s="1156"/>
      <c r="G16" s="1144"/>
    </row>
    <row r="17" spans="2:7" s="1" customFormat="1" x14ac:dyDescent="0.25">
      <c r="B17" s="1157" t="s">
        <v>284</v>
      </c>
      <c r="C17" s="1158" t="s">
        <v>962</v>
      </c>
      <c r="D17" s="1158" t="s">
        <v>963</v>
      </c>
      <c r="E17" s="1159">
        <v>338</v>
      </c>
      <c r="F17" s="1156"/>
      <c r="G17" s="1144"/>
    </row>
    <row r="18" spans="2:7" s="1" customFormat="1" x14ac:dyDescent="0.25">
      <c r="B18" s="1157" t="s">
        <v>604</v>
      </c>
      <c r="C18" s="1158" t="s">
        <v>964</v>
      </c>
      <c r="D18" s="1158" t="s">
        <v>965</v>
      </c>
      <c r="E18" s="1159">
        <v>343</v>
      </c>
      <c r="F18" s="1156"/>
      <c r="G18" s="1144"/>
    </row>
    <row r="19" spans="2:7" s="1" customFormat="1" x14ac:dyDescent="0.25">
      <c r="B19" s="1157" t="s">
        <v>605</v>
      </c>
      <c r="C19" s="1158" t="s">
        <v>966</v>
      </c>
      <c r="D19" s="1158" t="s">
        <v>965</v>
      </c>
      <c r="E19" s="1159">
        <v>58</v>
      </c>
      <c r="F19" s="1156"/>
      <c r="G19" s="1144"/>
    </row>
    <row r="20" spans="2:7" s="1" customFormat="1" x14ac:dyDescent="0.25">
      <c r="B20" s="1157" t="s">
        <v>967</v>
      </c>
      <c r="C20" s="1158" t="s">
        <v>968</v>
      </c>
      <c r="D20" s="1160" t="s">
        <v>965</v>
      </c>
      <c r="E20" s="1159">
        <v>10</v>
      </c>
      <c r="F20" s="1156"/>
      <c r="G20" s="1144"/>
    </row>
    <row r="21" spans="2:7" s="1" customFormat="1" x14ac:dyDescent="0.25">
      <c r="B21" s="1152" t="s">
        <v>286</v>
      </c>
      <c r="C21" s="1153" t="s">
        <v>969</v>
      </c>
      <c r="D21" s="1153" t="s">
        <v>956</v>
      </c>
      <c r="E21" s="1155"/>
      <c r="F21" s="1156"/>
      <c r="G21" s="1144"/>
    </row>
    <row r="22" spans="2:7" s="1" customFormat="1" x14ac:dyDescent="0.25">
      <c r="B22" s="1157" t="s">
        <v>970</v>
      </c>
      <c r="C22" s="1158" t="s">
        <v>962</v>
      </c>
      <c r="D22" s="1158" t="s">
        <v>963</v>
      </c>
      <c r="E22" s="1159"/>
      <c r="F22" s="1156"/>
      <c r="G22" s="1144"/>
    </row>
    <row r="23" spans="2:7" s="1" customFormat="1" x14ac:dyDescent="0.25">
      <c r="B23" s="1157" t="s">
        <v>971</v>
      </c>
      <c r="C23" s="1158" t="s">
        <v>964</v>
      </c>
      <c r="D23" s="1158" t="s">
        <v>965</v>
      </c>
      <c r="E23" s="1159"/>
      <c r="F23" s="1156"/>
      <c r="G23" s="1144"/>
    </row>
    <row r="24" spans="2:7" s="1" customFormat="1" x14ac:dyDescent="0.25">
      <c r="B24" s="1157" t="s">
        <v>972</v>
      </c>
      <c r="C24" s="1158" t="s">
        <v>973</v>
      </c>
      <c r="D24" s="1158" t="s">
        <v>965</v>
      </c>
      <c r="E24" s="1159"/>
      <c r="F24" s="1156"/>
      <c r="G24" s="1144"/>
    </row>
    <row r="25" spans="2:7" s="1" customFormat="1" x14ac:dyDescent="0.25">
      <c r="B25" s="1152" t="s">
        <v>974</v>
      </c>
      <c r="C25" s="1153" t="s">
        <v>975</v>
      </c>
      <c r="D25" s="1153" t="s">
        <v>976</v>
      </c>
      <c r="E25" s="1155">
        <v>900</v>
      </c>
      <c r="F25" s="1156"/>
      <c r="G25" s="1144"/>
    </row>
    <row r="26" spans="2:7" s="1" customFormat="1" x14ac:dyDescent="0.25">
      <c r="B26" s="1157" t="s">
        <v>977</v>
      </c>
      <c r="C26" s="1158" t="s">
        <v>978</v>
      </c>
      <c r="D26" s="1158" t="s">
        <v>976</v>
      </c>
      <c r="E26" s="1159">
        <v>540</v>
      </c>
      <c r="F26" s="1156"/>
      <c r="G26" s="1144"/>
    </row>
    <row r="27" spans="2:7" s="1" customFormat="1" x14ac:dyDescent="0.25">
      <c r="B27" s="1157" t="s">
        <v>979</v>
      </c>
      <c r="C27" s="1158" t="s">
        <v>980</v>
      </c>
      <c r="D27" s="1158" t="s">
        <v>976</v>
      </c>
      <c r="E27" s="1159">
        <v>540</v>
      </c>
      <c r="F27" s="1156"/>
      <c r="G27" s="1144"/>
    </row>
    <row r="28" spans="2:7" s="1" customFormat="1" x14ac:dyDescent="0.25">
      <c r="B28" s="1157" t="s">
        <v>981</v>
      </c>
      <c r="C28" s="1158" t="s">
        <v>982</v>
      </c>
      <c r="D28" s="1158" t="s">
        <v>976</v>
      </c>
      <c r="E28" s="1159"/>
      <c r="F28" s="1156"/>
      <c r="G28" s="1144"/>
    </row>
    <row r="29" spans="2:7" s="1" customFormat="1" x14ac:dyDescent="0.25">
      <c r="B29" s="1157" t="s">
        <v>983</v>
      </c>
      <c r="C29" s="1158" t="s">
        <v>984</v>
      </c>
      <c r="D29" s="1158" t="s">
        <v>976</v>
      </c>
      <c r="E29" s="1159">
        <v>800</v>
      </c>
      <c r="F29" s="1156"/>
      <c r="G29" s="1144"/>
    </row>
    <row r="30" spans="2:7" s="1" customFormat="1" ht="15.75" thickBot="1" x14ac:dyDescent="0.3">
      <c r="B30" s="1161" t="s">
        <v>985</v>
      </c>
      <c r="C30" s="1162" t="s">
        <v>986</v>
      </c>
      <c r="D30" s="1162" t="s">
        <v>976</v>
      </c>
      <c r="E30" s="1163"/>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1</v>
      </c>
      <c r="F32" s="1169"/>
      <c r="G32" s="1170"/>
    </row>
    <row r="33" spans="2:7" s="1" customFormat="1" x14ac:dyDescent="0.25">
      <c r="B33" s="1157" t="s">
        <v>141</v>
      </c>
      <c r="C33" s="1171" t="s">
        <v>989</v>
      </c>
      <c r="D33" s="1167" t="s">
        <v>916</v>
      </c>
      <c r="E33" s="1168">
        <v>7</v>
      </c>
      <c r="F33" s="1172"/>
      <c r="G33" s="1173"/>
    </row>
    <row r="34" spans="2:7" s="1" customFormat="1" ht="15.75" thickBot="1" x14ac:dyDescent="0.3">
      <c r="B34" s="1174" t="s">
        <v>302</v>
      </c>
      <c r="C34" s="1175" t="s">
        <v>990</v>
      </c>
      <c r="D34" s="1176" t="s">
        <v>991</v>
      </c>
      <c r="E34" s="1177">
        <v>63</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8</v>
      </c>
      <c r="F36" s="1180"/>
      <c r="G36" s="1181"/>
    </row>
    <row r="37" spans="2:7" s="1" customFormat="1" x14ac:dyDescent="0.25">
      <c r="B37" s="1157" t="s">
        <v>410</v>
      </c>
      <c r="C37" s="1171" t="s">
        <v>994</v>
      </c>
      <c r="D37" s="1158" t="s">
        <v>916</v>
      </c>
      <c r="E37" s="1168"/>
      <c r="F37" s="1172"/>
      <c r="G37" s="1172"/>
    </row>
    <row r="38" spans="2:7" s="1" customFormat="1" x14ac:dyDescent="0.25">
      <c r="B38" s="1182" t="s">
        <v>411</v>
      </c>
      <c r="C38" s="1178" t="s">
        <v>995</v>
      </c>
      <c r="D38" s="1153" t="s">
        <v>742</v>
      </c>
      <c r="E38" s="1155">
        <v>1076.8</v>
      </c>
      <c r="F38" s="1180"/>
      <c r="G38" s="1183"/>
    </row>
    <row r="39" spans="2:7" s="1" customFormat="1" ht="25.5" x14ac:dyDescent="0.25">
      <c r="B39" s="1184" t="s">
        <v>996</v>
      </c>
      <c r="C39" s="1185" t="s">
        <v>997</v>
      </c>
      <c r="D39" s="1158" t="s">
        <v>742</v>
      </c>
      <c r="E39" s="1159"/>
      <c r="F39" s="1358"/>
      <c r="G39" s="1151"/>
    </row>
    <row r="40" spans="2:7" s="1" customFormat="1" x14ac:dyDescent="0.25">
      <c r="B40" s="1184" t="s">
        <v>998</v>
      </c>
      <c r="C40" s="1185" t="s">
        <v>999</v>
      </c>
      <c r="D40" s="1158" t="s">
        <v>742</v>
      </c>
      <c r="E40" s="1159">
        <v>1076.8</v>
      </c>
      <c r="F40" s="1358"/>
      <c r="G40" s="1151"/>
    </row>
    <row r="41" spans="2:7" s="1" customFormat="1" ht="25.5" x14ac:dyDescent="0.25">
      <c r="B41" s="1184" t="s">
        <v>1000</v>
      </c>
      <c r="C41" s="1185" t="s">
        <v>1001</v>
      </c>
      <c r="D41" s="1158" t="s">
        <v>742</v>
      </c>
      <c r="E41" s="1159"/>
      <c r="F41" s="1358"/>
      <c r="G41" s="1151"/>
    </row>
    <row r="42" spans="2:7" s="1" customFormat="1" x14ac:dyDescent="0.25">
      <c r="B42" s="1157" t="s">
        <v>1002</v>
      </c>
      <c r="C42" s="1186" t="s">
        <v>1003</v>
      </c>
      <c r="D42" s="1158" t="s">
        <v>742</v>
      </c>
      <c r="E42" s="1159"/>
      <c r="F42" s="1187"/>
      <c r="G42" s="1151"/>
    </row>
    <row r="43" spans="2:7" s="1" customFormat="1" x14ac:dyDescent="0.25">
      <c r="B43" s="1152" t="s">
        <v>152</v>
      </c>
      <c r="C43" s="1188" t="s">
        <v>1004</v>
      </c>
      <c r="D43" s="1153" t="s">
        <v>742</v>
      </c>
      <c r="E43" s="1155">
        <v>1076.8</v>
      </c>
      <c r="F43" s="1151"/>
      <c r="G43" s="1144"/>
    </row>
    <row r="44" spans="2:7" s="1" customFormat="1" x14ac:dyDescent="0.25">
      <c r="B44" s="1152" t="s">
        <v>160</v>
      </c>
      <c r="C44" s="1178" t="s">
        <v>1005</v>
      </c>
      <c r="D44" s="1153" t="s">
        <v>742</v>
      </c>
      <c r="E44" s="1155">
        <v>280</v>
      </c>
      <c r="F44" s="1151"/>
      <c r="G44" s="1144"/>
    </row>
    <row r="45" spans="2:7" s="1" customFormat="1" x14ac:dyDescent="0.25">
      <c r="B45" s="1157" t="s">
        <v>412</v>
      </c>
      <c r="C45" s="1171" t="s">
        <v>1006</v>
      </c>
      <c r="D45" s="1158" t="s">
        <v>916</v>
      </c>
      <c r="E45" s="1168">
        <v>1</v>
      </c>
      <c r="F45" s="1151"/>
      <c r="G45" s="1151"/>
    </row>
    <row r="46" spans="2:7" s="1" customFormat="1" x14ac:dyDescent="0.25">
      <c r="B46" s="1157" t="s">
        <v>1007</v>
      </c>
      <c r="C46" s="1171" t="s">
        <v>1008</v>
      </c>
      <c r="D46" s="1158" t="s">
        <v>916</v>
      </c>
      <c r="E46" s="1168">
        <v>1</v>
      </c>
      <c r="F46" s="1172"/>
      <c r="G46" s="1172"/>
    </row>
    <row r="47" spans="2:7" s="1" customFormat="1" x14ac:dyDescent="0.25">
      <c r="B47" s="1157" t="s">
        <v>1009</v>
      </c>
      <c r="C47" s="1189" t="s">
        <v>1010</v>
      </c>
      <c r="D47" s="1190" t="s">
        <v>742</v>
      </c>
      <c r="E47" s="1191">
        <v>280</v>
      </c>
      <c r="F47" s="1192"/>
      <c r="G47" s="1192"/>
    </row>
    <row r="48" spans="2:7" s="1" customFormat="1" x14ac:dyDescent="0.25">
      <c r="B48" s="1157" t="s">
        <v>615</v>
      </c>
      <c r="C48" s="1171" t="s">
        <v>1011</v>
      </c>
      <c r="D48" s="1158" t="s">
        <v>916</v>
      </c>
      <c r="E48" s="1168"/>
      <c r="F48" s="1172"/>
      <c r="G48" s="1172"/>
    </row>
    <row r="49" spans="2:7" s="1" customFormat="1" x14ac:dyDescent="0.25">
      <c r="B49" s="1157" t="s">
        <v>1012</v>
      </c>
      <c r="C49" s="1189" t="s">
        <v>1013</v>
      </c>
      <c r="D49" s="1190" t="s">
        <v>742</v>
      </c>
      <c r="E49" s="1191"/>
      <c r="F49" s="1192"/>
      <c r="G49" s="1192"/>
    </row>
    <row r="50" spans="2:7" s="1" customFormat="1" x14ac:dyDescent="0.25">
      <c r="B50" s="1152" t="s">
        <v>162</v>
      </c>
      <c r="C50" s="1178" t="s">
        <v>1014</v>
      </c>
      <c r="D50" s="1153" t="s">
        <v>916</v>
      </c>
      <c r="E50" s="1179"/>
      <c r="F50" s="1172"/>
      <c r="G50" s="1172"/>
    </row>
    <row r="51" spans="2:7" s="1" customFormat="1" x14ac:dyDescent="0.25">
      <c r="B51" s="1152" t="s">
        <v>418</v>
      </c>
      <c r="C51" s="1178" t="s">
        <v>1015</v>
      </c>
      <c r="D51" s="1153" t="s">
        <v>916</v>
      </c>
      <c r="E51" s="1179">
        <v>8</v>
      </c>
      <c r="F51" s="1172"/>
      <c r="G51" s="1172"/>
    </row>
    <row r="52" spans="2:7" s="1" customFormat="1" x14ac:dyDescent="0.25">
      <c r="B52" s="1152" t="s">
        <v>419</v>
      </c>
      <c r="C52" s="1178" t="s">
        <v>1016</v>
      </c>
      <c r="D52" s="1153" t="s">
        <v>916</v>
      </c>
      <c r="E52" s="1179">
        <v>4</v>
      </c>
      <c r="F52" s="1192"/>
      <c r="G52" s="1192"/>
    </row>
    <row r="53" spans="2:7" s="1" customFormat="1" x14ac:dyDescent="0.25">
      <c r="B53" s="1152" t="s">
        <v>424</v>
      </c>
      <c r="C53" s="1178" t="s">
        <v>1017</v>
      </c>
      <c r="D53" s="1153" t="s">
        <v>916</v>
      </c>
      <c r="E53" s="1179"/>
      <c r="F53" s="1192"/>
      <c r="G53" s="1192"/>
    </row>
    <row r="54" spans="2:7" s="1" customFormat="1" x14ac:dyDescent="0.25">
      <c r="B54" s="1152" t="s">
        <v>428</v>
      </c>
      <c r="C54" s="1178" t="s">
        <v>1018</v>
      </c>
      <c r="D54" s="1158" t="s">
        <v>916</v>
      </c>
      <c r="E54" s="1168"/>
      <c r="F54" s="1192"/>
      <c r="G54" s="1192"/>
    </row>
    <row r="55" spans="2:7" s="1" customFormat="1" x14ac:dyDescent="0.25">
      <c r="B55" s="1182" t="s">
        <v>431</v>
      </c>
      <c r="C55" s="1178" t="s">
        <v>1019</v>
      </c>
      <c r="D55" s="1153" t="s">
        <v>916</v>
      </c>
      <c r="E55" s="1179"/>
      <c r="F55" s="1192"/>
      <c r="G55" s="1192"/>
    </row>
    <row r="56" spans="2:7" s="1" customFormat="1" ht="15.75" thickBot="1" x14ac:dyDescent="0.3">
      <c r="B56" s="1174" t="s">
        <v>446</v>
      </c>
      <c r="C56" s="1175" t="s">
        <v>748</v>
      </c>
      <c r="D56" s="1176" t="s">
        <v>736</v>
      </c>
      <c r="E56" s="1177"/>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1</v>
      </c>
      <c r="F58" s="1151"/>
      <c r="G58" s="1151"/>
    </row>
    <row r="59" spans="2:7" s="1" customFormat="1" x14ac:dyDescent="0.25">
      <c r="B59" s="1157" t="s">
        <v>69</v>
      </c>
      <c r="C59" s="1158" t="s">
        <v>1022</v>
      </c>
      <c r="D59" s="1158" t="s">
        <v>916</v>
      </c>
      <c r="E59" s="1168">
        <v>1</v>
      </c>
      <c r="F59" s="1151"/>
      <c r="G59" s="1151"/>
    </row>
    <row r="60" spans="2:7" s="1" customFormat="1" x14ac:dyDescent="0.25">
      <c r="B60" s="1157" t="s">
        <v>71</v>
      </c>
      <c r="C60" s="1158" t="s">
        <v>1023</v>
      </c>
      <c r="D60" s="1158" t="s">
        <v>916</v>
      </c>
      <c r="E60" s="1168">
        <v>5</v>
      </c>
      <c r="F60" s="1151"/>
      <c r="G60" s="1151"/>
    </row>
    <row r="61" spans="2:7" s="1" customFormat="1" x14ac:dyDescent="0.25">
      <c r="B61" s="1152" t="s">
        <v>73</v>
      </c>
      <c r="C61" s="1153" t="s">
        <v>1024</v>
      </c>
      <c r="D61" s="1193" t="s">
        <v>736</v>
      </c>
      <c r="E61" s="1155">
        <v>65</v>
      </c>
      <c r="F61" s="1194"/>
      <c r="G61" s="1151"/>
    </row>
    <row r="62" spans="2:7" s="1" customFormat="1" x14ac:dyDescent="0.25">
      <c r="B62" s="1157" t="s">
        <v>75</v>
      </c>
      <c r="C62" s="1158" t="s">
        <v>1025</v>
      </c>
      <c r="D62" s="1195" t="s">
        <v>1026</v>
      </c>
      <c r="E62" s="1196">
        <f>SUM(E63:E64)</f>
        <v>77.900000000000006</v>
      </c>
      <c r="F62" s="1192"/>
      <c r="G62" s="1192"/>
    </row>
    <row r="63" spans="2:7" s="1" customFormat="1" x14ac:dyDescent="0.25">
      <c r="B63" s="1197" t="s">
        <v>801</v>
      </c>
      <c r="C63" s="1189" t="s">
        <v>1027</v>
      </c>
      <c r="D63" s="1190" t="s">
        <v>1026</v>
      </c>
      <c r="E63" s="1191">
        <v>45.4</v>
      </c>
      <c r="F63" s="1192"/>
      <c r="G63" s="1192"/>
    </row>
    <row r="64" spans="2:7" s="1" customFormat="1" x14ac:dyDescent="0.25">
      <c r="B64" s="1197" t="s">
        <v>1028</v>
      </c>
      <c r="C64" s="1189" t="s">
        <v>1029</v>
      </c>
      <c r="D64" s="1190" t="s">
        <v>1026</v>
      </c>
      <c r="E64" s="1191">
        <v>32.5</v>
      </c>
      <c r="F64" s="1151"/>
      <c r="G64" s="1151"/>
    </row>
    <row r="65" spans="2:7" s="1" customFormat="1" x14ac:dyDescent="0.25">
      <c r="B65" s="1157" t="s">
        <v>466</v>
      </c>
      <c r="C65" s="1158" t="s">
        <v>1030</v>
      </c>
      <c r="D65" s="1158" t="s">
        <v>916</v>
      </c>
      <c r="E65" s="1168">
        <v>432</v>
      </c>
      <c r="F65" s="1151"/>
      <c r="G65" s="1151"/>
    </row>
    <row r="66" spans="2:7" s="1" customFormat="1" x14ac:dyDescent="0.25">
      <c r="B66" s="1157" t="s">
        <v>470</v>
      </c>
      <c r="C66" s="1158" t="s">
        <v>1031</v>
      </c>
      <c r="D66" s="1158" t="s">
        <v>916</v>
      </c>
      <c r="E66" s="1168">
        <v>254</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136</v>
      </c>
      <c r="F68" s="1194"/>
      <c r="G68" s="1151"/>
    </row>
    <row r="69" spans="2:7" s="1" customFormat="1" x14ac:dyDescent="0.25">
      <c r="B69" s="1157" t="s">
        <v>494</v>
      </c>
      <c r="C69" s="1158" t="s">
        <v>1034</v>
      </c>
      <c r="D69" s="1158" t="s">
        <v>916</v>
      </c>
      <c r="E69" s="1198">
        <f>SUM(E70:E72)</f>
        <v>609</v>
      </c>
      <c r="F69" s="1192"/>
      <c r="G69" s="1192"/>
    </row>
    <row r="70" spans="2:7" s="1" customFormat="1" x14ac:dyDescent="0.25">
      <c r="B70" s="1197" t="s">
        <v>1035</v>
      </c>
      <c r="C70" s="1189" t="s">
        <v>1036</v>
      </c>
      <c r="D70" s="1190" t="s">
        <v>916</v>
      </c>
      <c r="E70" s="1199">
        <v>1</v>
      </c>
      <c r="F70" s="1192"/>
      <c r="G70" s="1192"/>
    </row>
    <row r="71" spans="2:7" s="1" customFormat="1" x14ac:dyDescent="0.25">
      <c r="B71" s="1197" t="s">
        <v>1037</v>
      </c>
      <c r="C71" s="1189" t="s">
        <v>1038</v>
      </c>
      <c r="D71" s="1190" t="s">
        <v>916</v>
      </c>
      <c r="E71" s="1199">
        <v>256</v>
      </c>
      <c r="F71" s="1192"/>
      <c r="G71" s="1192"/>
    </row>
    <row r="72" spans="2:7" s="1" customFormat="1" x14ac:dyDescent="0.25">
      <c r="B72" s="1197" t="s">
        <v>1039</v>
      </c>
      <c r="C72" s="1189" t="s">
        <v>1040</v>
      </c>
      <c r="D72" s="1190" t="s">
        <v>916</v>
      </c>
      <c r="E72" s="1199">
        <v>352</v>
      </c>
      <c r="F72" s="1151"/>
      <c r="G72" s="1151"/>
    </row>
    <row r="73" spans="2:7" s="1" customFormat="1" x14ac:dyDescent="0.25">
      <c r="B73" s="1157" t="s">
        <v>495</v>
      </c>
      <c r="C73" s="1158" t="s">
        <v>1041</v>
      </c>
      <c r="D73" s="1158" t="s">
        <v>916</v>
      </c>
      <c r="E73" s="1168">
        <v>22310</v>
      </c>
      <c r="F73" s="1151"/>
      <c r="G73" s="1151"/>
    </row>
    <row r="74" spans="2:7" s="1" customFormat="1" ht="15.75" thickBot="1" x14ac:dyDescent="0.3">
      <c r="B74" s="1161" t="s">
        <v>631</v>
      </c>
      <c r="C74" s="1162" t="s">
        <v>1042</v>
      </c>
      <c r="D74" s="1162" t="s">
        <v>916</v>
      </c>
      <c r="E74" s="1200">
        <v>115</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1</v>
      </c>
      <c r="F76" s="1156"/>
      <c r="G76" s="1156"/>
    </row>
    <row r="77" spans="2:7" s="1" customFormat="1" x14ac:dyDescent="0.25">
      <c r="B77" s="1157" t="s">
        <v>171</v>
      </c>
      <c r="C77" s="1158" t="s">
        <v>1045</v>
      </c>
      <c r="D77" s="1158" t="s">
        <v>916</v>
      </c>
      <c r="E77" s="1168">
        <v>6</v>
      </c>
      <c r="F77" s="1156"/>
      <c r="G77" s="1156"/>
    </row>
    <row r="78" spans="2:7" s="1" customFormat="1" x14ac:dyDescent="0.25">
      <c r="B78" s="1157" t="s">
        <v>173</v>
      </c>
      <c r="C78" s="1158" t="s">
        <v>1046</v>
      </c>
      <c r="D78" s="1158" t="s">
        <v>916</v>
      </c>
      <c r="E78" s="1168">
        <v>18</v>
      </c>
      <c r="F78" s="1156"/>
      <c r="G78" s="1156"/>
    </row>
    <row r="79" spans="2:7" s="1" customFormat="1" x14ac:dyDescent="0.25">
      <c r="B79" s="1152" t="s">
        <v>175</v>
      </c>
      <c r="C79" s="1153" t="s">
        <v>1047</v>
      </c>
      <c r="D79" s="1193" t="s">
        <v>736</v>
      </c>
      <c r="E79" s="1155">
        <v>24.2</v>
      </c>
      <c r="F79" s="1156"/>
      <c r="G79" s="1156"/>
    </row>
    <row r="80" spans="2:7" s="1" customFormat="1" x14ac:dyDescent="0.25">
      <c r="B80" s="1157" t="s">
        <v>177</v>
      </c>
      <c r="C80" s="1158" t="s">
        <v>1048</v>
      </c>
      <c r="D80" s="1158" t="s">
        <v>1026</v>
      </c>
      <c r="E80" s="1159">
        <v>69.8</v>
      </c>
      <c r="F80" s="1202"/>
      <c r="G80" s="1202"/>
    </row>
    <row r="81" spans="2:7" s="1" customFormat="1" x14ac:dyDescent="0.25">
      <c r="B81" s="1197" t="s">
        <v>648</v>
      </c>
      <c r="C81" s="1189" t="s">
        <v>1049</v>
      </c>
      <c r="D81" s="1190" t="s">
        <v>1026</v>
      </c>
      <c r="E81" s="1191">
        <v>16.399999999999999</v>
      </c>
      <c r="F81" s="1156"/>
      <c r="G81" s="1156"/>
    </row>
    <row r="82" spans="2:7" s="1" customFormat="1" x14ac:dyDescent="0.25">
      <c r="B82" s="1157" t="s">
        <v>179</v>
      </c>
      <c r="C82" s="1158" t="s">
        <v>1050</v>
      </c>
      <c r="D82" s="1158" t="s">
        <v>916</v>
      </c>
      <c r="E82" s="1168">
        <v>340</v>
      </c>
      <c r="F82" s="1156"/>
      <c r="G82" s="1156"/>
    </row>
    <row r="83" spans="2:7" s="1" customFormat="1" x14ac:dyDescent="0.25">
      <c r="B83" s="1157" t="s">
        <v>181</v>
      </c>
      <c r="C83" s="1158" t="s">
        <v>1051</v>
      </c>
      <c r="D83" s="1158" t="s">
        <v>916</v>
      </c>
      <c r="E83" s="1198">
        <f>SUM(E84:E86)</f>
        <v>11790</v>
      </c>
      <c r="F83" s="1156"/>
      <c r="G83" s="1156"/>
    </row>
    <row r="84" spans="2:7" s="1" customFormat="1" x14ac:dyDescent="0.25">
      <c r="B84" s="1197" t="s">
        <v>513</v>
      </c>
      <c r="C84" s="1189" t="s">
        <v>1052</v>
      </c>
      <c r="D84" s="1190" t="s">
        <v>916</v>
      </c>
      <c r="E84" s="1199">
        <v>11580</v>
      </c>
      <c r="F84" s="1202"/>
      <c r="G84" s="1202"/>
    </row>
    <row r="85" spans="2:7" s="1" customFormat="1" x14ac:dyDescent="0.25">
      <c r="B85" s="1197" t="s">
        <v>514</v>
      </c>
      <c r="C85" s="1189" t="s">
        <v>1053</v>
      </c>
      <c r="D85" s="1190" t="s">
        <v>916</v>
      </c>
      <c r="E85" s="1199">
        <v>1</v>
      </c>
      <c r="F85" s="1202"/>
      <c r="G85" s="1202"/>
    </row>
    <row r="86" spans="2:7" s="1" customFormat="1" x14ac:dyDescent="0.25">
      <c r="B86" s="1197" t="s">
        <v>515</v>
      </c>
      <c r="C86" s="1189" t="s">
        <v>1054</v>
      </c>
      <c r="D86" s="1190" t="s">
        <v>916</v>
      </c>
      <c r="E86" s="1199">
        <v>209</v>
      </c>
      <c r="F86" s="1156"/>
      <c r="G86" s="1156"/>
    </row>
    <row r="87" spans="2:7" s="1" customFormat="1" ht="15.75" thickBot="1" x14ac:dyDescent="0.3">
      <c r="B87" s="1161" t="s">
        <v>183</v>
      </c>
      <c r="C87" s="1162" t="s">
        <v>1055</v>
      </c>
      <c r="D87" s="1162" t="s">
        <v>916</v>
      </c>
      <c r="E87" s="1200">
        <v>60</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c r="F89" s="1156"/>
      <c r="G89" s="1156"/>
    </row>
    <row r="90" spans="2:7" s="1" customFormat="1" x14ac:dyDescent="0.25">
      <c r="B90" s="1157" t="s">
        <v>214</v>
      </c>
      <c r="C90" s="1158" t="s">
        <v>1058</v>
      </c>
      <c r="D90" s="1158" t="s">
        <v>916</v>
      </c>
      <c r="E90" s="1168"/>
      <c r="F90" s="1156"/>
      <c r="G90" s="1156"/>
    </row>
    <row r="91" spans="2:7" s="1" customFormat="1" x14ac:dyDescent="0.25">
      <c r="B91" s="1157" t="s">
        <v>222</v>
      </c>
      <c r="C91" s="1158" t="s">
        <v>1059</v>
      </c>
      <c r="D91" s="1158" t="s">
        <v>916</v>
      </c>
      <c r="E91" s="1168"/>
      <c r="F91" s="1156"/>
      <c r="G91" s="1156"/>
    </row>
    <row r="92" spans="2:7" s="1" customFormat="1" x14ac:dyDescent="0.25">
      <c r="B92" s="1157" t="s">
        <v>224</v>
      </c>
      <c r="C92" s="1153" t="s">
        <v>1060</v>
      </c>
      <c r="D92" s="1193" t="s">
        <v>736</v>
      </c>
      <c r="E92" s="1179"/>
      <c r="F92" s="1156"/>
      <c r="G92" s="1156"/>
    </row>
    <row r="93" spans="2:7" s="1" customFormat="1" x14ac:dyDescent="0.25">
      <c r="B93" s="1157" t="s">
        <v>656</v>
      </c>
      <c r="C93" s="1158" t="s">
        <v>1061</v>
      </c>
      <c r="D93" s="1158" t="s">
        <v>1026</v>
      </c>
      <c r="E93" s="1159"/>
      <c r="F93" s="1156"/>
      <c r="G93" s="1156"/>
    </row>
    <row r="94" spans="2:7" s="1" customFormat="1" x14ac:dyDescent="0.25">
      <c r="B94" s="1197" t="s">
        <v>1062</v>
      </c>
      <c r="C94" s="1189" t="s">
        <v>1049</v>
      </c>
      <c r="D94" s="1190" t="s">
        <v>1026</v>
      </c>
      <c r="E94" s="1199"/>
      <c r="F94" s="1156"/>
      <c r="G94" s="1156"/>
    </row>
    <row r="95" spans="2:7" s="1" customFormat="1" x14ac:dyDescent="0.25">
      <c r="B95" s="1157" t="s">
        <v>658</v>
      </c>
      <c r="C95" s="1158" t="s">
        <v>1063</v>
      </c>
      <c r="D95" s="1158" t="s">
        <v>916</v>
      </c>
      <c r="E95" s="1168"/>
      <c r="F95" s="1156"/>
      <c r="G95" s="1156"/>
    </row>
    <row r="96" spans="2:7" s="1" customFormat="1" x14ac:dyDescent="0.25">
      <c r="B96" s="1157" t="s">
        <v>660</v>
      </c>
      <c r="C96" s="1158" t="s">
        <v>1064</v>
      </c>
      <c r="D96" s="1158" t="s">
        <v>916</v>
      </c>
      <c r="E96" s="1168"/>
      <c r="F96" s="1156"/>
      <c r="G96" s="1156"/>
    </row>
    <row r="97" spans="2:7" s="1" customFormat="1" ht="15.75" thickBot="1" x14ac:dyDescent="0.3">
      <c r="B97" s="1161" t="s">
        <v>662</v>
      </c>
      <c r="C97" s="1162" t="s">
        <v>1065</v>
      </c>
      <c r="D97" s="1162" t="s">
        <v>916</v>
      </c>
      <c r="E97" s="1200"/>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c r="F99" s="1203"/>
      <c r="G99" s="1203"/>
    </row>
    <row r="100" spans="2:7" s="1" customFormat="1" x14ac:dyDescent="0.25">
      <c r="B100" s="1157" t="s">
        <v>85</v>
      </c>
      <c r="C100" s="1206" t="s">
        <v>1068</v>
      </c>
      <c r="D100" s="1158" t="s">
        <v>1069</v>
      </c>
      <c r="E100" s="1168"/>
      <c r="F100" s="1156"/>
      <c r="G100" s="1156"/>
    </row>
    <row r="101" spans="2:7" s="1" customFormat="1" x14ac:dyDescent="0.25">
      <c r="B101" s="1157" t="s">
        <v>1070</v>
      </c>
      <c r="C101" s="1207" t="s">
        <v>1071</v>
      </c>
      <c r="D101" s="1158" t="s">
        <v>742</v>
      </c>
      <c r="E101" s="1159"/>
      <c r="F101" s="1203"/>
      <c r="G101" s="1203"/>
    </row>
    <row r="102" spans="2:7" s="1" customFormat="1" x14ac:dyDescent="0.25">
      <c r="B102" s="1157" t="s">
        <v>1072</v>
      </c>
      <c r="C102" s="1206" t="s">
        <v>1073</v>
      </c>
      <c r="D102" s="1158" t="s">
        <v>916</v>
      </c>
      <c r="E102" s="1168"/>
      <c r="F102" s="1156"/>
      <c r="G102" s="1156"/>
    </row>
    <row r="103" spans="2:7" s="1" customFormat="1" x14ac:dyDescent="0.25">
      <c r="B103" s="1157" t="s">
        <v>1074</v>
      </c>
      <c r="C103" s="1207" t="s">
        <v>1075</v>
      </c>
      <c r="D103" s="1158" t="s">
        <v>742</v>
      </c>
      <c r="E103" s="1159"/>
      <c r="F103" s="1203"/>
      <c r="G103" s="1203"/>
    </row>
    <row r="104" spans="2:7" s="1" customFormat="1" x14ac:dyDescent="0.25">
      <c r="B104" s="1157" t="s">
        <v>1076</v>
      </c>
      <c r="C104" s="1206" t="s">
        <v>1077</v>
      </c>
      <c r="D104" s="1158" t="s">
        <v>916</v>
      </c>
      <c r="E104" s="1168"/>
      <c r="F104" s="1156"/>
      <c r="G104" s="1156"/>
    </row>
    <row r="105" spans="2:7" s="1" customFormat="1" x14ac:dyDescent="0.25">
      <c r="B105" s="1157" t="s">
        <v>1078</v>
      </c>
      <c r="C105" s="1207" t="s">
        <v>1079</v>
      </c>
      <c r="D105" s="1158" t="s">
        <v>742</v>
      </c>
      <c r="E105" s="1159"/>
      <c r="F105" s="1203"/>
      <c r="G105" s="1203"/>
    </row>
    <row r="106" spans="2:7" s="1" customFormat="1" x14ac:dyDescent="0.25">
      <c r="B106" s="1157" t="s">
        <v>1080</v>
      </c>
      <c r="C106" s="1206" t="s">
        <v>1081</v>
      </c>
      <c r="D106" s="1158" t="s">
        <v>916</v>
      </c>
      <c r="E106" s="1168">
        <v>1</v>
      </c>
      <c r="F106" s="1208"/>
      <c r="G106" s="1203"/>
    </row>
    <row r="107" spans="2:7" s="1" customFormat="1" x14ac:dyDescent="0.25">
      <c r="B107" s="1157" t="s">
        <v>1082</v>
      </c>
      <c r="C107" s="1207" t="s">
        <v>1083</v>
      </c>
      <c r="D107" s="1158" t="s">
        <v>742</v>
      </c>
      <c r="E107" s="1159">
        <v>1015.3027</v>
      </c>
      <c r="F107" s="1181"/>
      <c r="G107" s="1181"/>
    </row>
    <row r="108" spans="2:7" s="1" customFormat="1" x14ac:dyDescent="0.25">
      <c r="B108" s="1157" t="s">
        <v>1084</v>
      </c>
      <c r="C108" s="1207" t="s">
        <v>1085</v>
      </c>
      <c r="D108" s="1158" t="s">
        <v>916</v>
      </c>
      <c r="E108" s="1168">
        <v>3</v>
      </c>
      <c r="F108" s="1202"/>
      <c r="G108" s="1202"/>
    </row>
    <row r="109" spans="2:7" s="1" customFormat="1" x14ac:dyDescent="0.25">
      <c r="B109" s="1157" t="s">
        <v>1086</v>
      </c>
      <c r="C109" s="1207" t="s">
        <v>1087</v>
      </c>
      <c r="D109" s="1158" t="s">
        <v>916</v>
      </c>
      <c r="E109" s="1168">
        <v>17</v>
      </c>
      <c r="F109" s="1202"/>
      <c r="G109" s="1202"/>
    </row>
    <row r="110" spans="2:7" s="1" customFormat="1" x14ac:dyDescent="0.25">
      <c r="B110" s="1209" t="s">
        <v>1088</v>
      </c>
      <c r="C110" s="1210" t="s">
        <v>1089</v>
      </c>
      <c r="D110" s="1160" t="s">
        <v>916</v>
      </c>
      <c r="E110" s="1211">
        <v>16</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301.31700000000001</v>
      </c>
      <c r="F112" s="1203"/>
      <c r="G112" s="1203"/>
    </row>
    <row r="113" spans="2:7" s="1" customFormat="1" x14ac:dyDescent="0.25">
      <c r="B113" s="1157" t="s">
        <v>1094</v>
      </c>
      <c r="C113" s="1206" t="s">
        <v>1095</v>
      </c>
      <c r="D113" s="1158" t="s">
        <v>965</v>
      </c>
      <c r="E113" s="1159">
        <v>291.012</v>
      </c>
      <c r="F113" s="1203"/>
      <c r="G113" s="1203"/>
    </row>
    <row r="114" spans="2:7" s="1" customFormat="1" x14ac:dyDescent="0.25">
      <c r="B114" s="1157" t="s">
        <v>1096</v>
      </c>
      <c r="C114" s="1206" t="s">
        <v>1097</v>
      </c>
      <c r="D114" s="1158" t="s">
        <v>965</v>
      </c>
      <c r="E114" s="1159"/>
      <c r="F114" s="1203"/>
      <c r="G114" s="1203"/>
    </row>
    <row r="115" spans="2:7" s="1" customFormat="1" x14ac:dyDescent="0.25">
      <c r="B115" s="1157" t="s">
        <v>1098</v>
      </c>
      <c r="C115" s="1206" t="s">
        <v>1099</v>
      </c>
      <c r="D115" s="1158" t="s">
        <v>965</v>
      </c>
      <c r="E115" s="1159">
        <v>75.132000000000005</v>
      </c>
      <c r="F115" s="1203"/>
      <c r="G115" s="1203"/>
    </row>
    <row r="116" spans="2:7" s="1" customFormat="1" x14ac:dyDescent="0.25">
      <c r="B116" s="1209" t="s">
        <v>1100</v>
      </c>
      <c r="C116" s="1218" t="s">
        <v>1101</v>
      </c>
      <c r="D116" s="1160" t="s">
        <v>965</v>
      </c>
      <c r="E116" s="1219">
        <v>10.035</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2.6459999999999999</v>
      </c>
      <c r="F118" s="1203"/>
      <c r="G118" s="1203"/>
    </row>
    <row r="119" spans="2:7" s="1" customFormat="1" x14ac:dyDescent="0.25">
      <c r="B119" s="1157" t="s">
        <v>1106</v>
      </c>
      <c r="C119" s="1206" t="s">
        <v>1095</v>
      </c>
      <c r="D119" s="1158" t="s">
        <v>965</v>
      </c>
      <c r="E119" s="1159">
        <v>0.999</v>
      </c>
      <c r="F119" s="1203"/>
      <c r="G119" s="1203"/>
    </row>
    <row r="120" spans="2:7" s="1" customFormat="1" x14ac:dyDescent="0.25">
      <c r="B120" s="1157" t="s">
        <v>1107</v>
      </c>
      <c r="C120" s="1206" t="s">
        <v>1097</v>
      </c>
      <c r="D120" s="1158" t="s">
        <v>965</v>
      </c>
      <c r="E120" s="1159"/>
      <c r="F120" s="1203"/>
      <c r="G120" s="1203"/>
    </row>
    <row r="121" spans="2:7" s="1" customFormat="1" x14ac:dyDescent="0.25">
      <c r="B121" s="1157" t="s">
        <v>1108</v>
      </c>
      <c r="C121" s="1206" t="s">
        <v>1099</v>
      </c>
      <c r="D121" s="1158" t="s">
        <v>965</v>
      </c>
      <c r="E121" s="1159">
        <v>4.9020000000000001</v>
      </c>
      <c r="F121" s="1203"/>
      <c r="G121" s="1203"/>
    </row>
    <row r="122" spans="2:7" s="1" customFormat="1" x14ac:dyDescent="0.25">
      <c r="B122" s="1157" t="s">
        <v>1109</v>
      </c>
      <c r="C122" s="1206" t="s">
        <v>1101</v>
      </c>
      <c r="D122" s="1158" t="s">
        <v>965</v>
      </c>
      <c r="E122" s="1159">
        <v>1.0369999999999999</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c r="F124" s="1156"/>
      <c r="G124" s="1156"/>
    </row>
    <row r="125" spans="2:7" s="1" customFormat="1" x14ac:dyDescent="0.25">
      <c r="B125" s="1157" t="s">
        <v>1114</v>
      </c>
      <c r="C125" s="1206" t="s">
        <v>1115</v>
      </c>
      <c r="D125" s="1158" t="s">
        <v>764</v>
      </c>
      <c r="E125" s="1159"/>
      <c r="F125" s="1156"/>
      <c r="G125" s="1156"/>
    </row>
    <row r="126" spans="2:7" s="1" customFormat="1" x14ac:dyDescent="0.25">
      <c r="B126" s="1157" t="s">
        <v>1116</v>
      </c>
      <c r="C126" s="1206" t="s">
        <v>1117</v>
      </c>
      <c r="D126" s="1158" t="s">
        <v>764</v>
      </c>
      <c r="E126" s="1159"/>
      <c r="F126" s="1156"/>
      <c r="G126" s="1156"/>
    </row>
    <row r="127" spans="2:7" s="1" customFormat="1" x14ac:dyDescent="0.25">
      <c r="B127" s="1209" t="s">
        <v>1118</v>
      </c>
      <c r="C127" s="1218" t="s">
        <v>1119</v>
      </c>
      <c r="D127" s="1160" t="s">
        <v>764</v>
      </c>
      <c r="E127" s="1219"/>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303.24147271169994</v>
      </c>
      <c r="F129" s="1156"/>
      <c r="G129" s="1156"/>
    </row>
    <row r="130" spans="2:7" s="1" customFormat="1" ht="15.75" thickBot="1" x14ac:dyDescent="0.3">
      <c r="B130" s="1224" t="s">
        <v>1123</v>
      </c>
      <c r="C130" s="1225" t="s">
        <v>1124</v>
      </c>
      <c r="D130" s="1162" t="s">
        <v>742</v>
      </c>
      <c r="E130" s="1226">
        <f>VAS077_F_Isvalytasbuiti1AtaskaitinisLaikotarpis</f>
        <v>1015.3027</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c r="F132" s="1156"/>
      <c r="G132" s="1156"/>
    </row>
    <row r="133" spans="2:7" s="1" customFormat="1" x14ac:dyDescent="0.25">
      <c r="B133" s="1157" t="s">
        <v>1128</v>
      </c>
      <c r="C133" s="1207" t="s">
        <v>1129</v>
      </c>
      <c r="D133" s="1158" t="s">
        <v>916</v>
      </c>
      <c r="E133" s="1168"/>
      <c r="F133" s="1156"/>
      <c r="G133" s="1156"/>
    </row>
    <row r="134" spans="2:7" s="1" customFormat="1" x14ac:dyDescent="0.25">
      <c r="B134" s="1230" t="s">
        <v>1130</v>
      </c>
      <c r="C134" s="1231" t="s">
        <v>1131</v>
      </c>
      <c r="D134" s="1232" t="s">
        <v>916</v>
      </c>
      <c r="E134" s="1211"/>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c r="F136" s="1156"/>
      <c r="G136" s="1156"/>
    </row>
    <row r="137" spans="2:7" s="1" customFormat="1" x14ac:dyDescent="0.25">
      <c r="B137" s="1157" t="s">
        <v>1135</v>
      </c>
      <c r="C137" s="1206" t="s">
        <v>1095</v>
      </c>
      <c r="D137" s="1158" t="s">
        <v>965</v>
      </c>
      <c r="E137" s="1159"/>
      <c r="F137" s="1156"/>
      <c r="G137" s="1156"/>
    </row>
    <row r="138" spans="2:7" s="1" customFormat="1" x14ac:dyDescent="0.25">
      <c r="B138" s="1157" t="s">
        <v>1136</v>
      </c>
      <c r="C138" s="1206" t="s">
        <v>1137</v>
      </c>
      <c r="D138" s="1158" t="s">
        <v>965</v>
      </c>
      <c r="E138" s="1159"/>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c r="F140" s="1156"/>
      <c r="G140" s="1156"/>
    </row>
    <row r="141" spans="2:7" s="1" customFormat="1" x14ac:dyDescent="0.25">
      <c r="B141" s="1157" t="s">
        <v>1141</v>
      </c>
      <c r="C141" s="1206" t="s">
        <v>1095</v>
      </c>
      <c r="D141" s="1158" t="s">
        <v>965</v>
      </c>
      <c r="E141" s="1159"/>
      <c r="F141" s="1156"/>
      <c r="G141" s="1156"/>
    </row>
    <row r="142" spans="2:7" s="1" customFormat="1" x14ac:dyDescent="0.25">
      <c r="B142" s="1209" t="s">
        <v>1142</v>
      </c>
      <c r="C142" s="1218" t="s">
        <v>1137</v>
      </c>
      <c r="D142" s="1160" t="s">
        <v>965</v>
      </c>
      <c r="E142" s="1219"/>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37.33</v>
      </c>
      <c r="F146" s="1201"/>
      <c r="G146" s="1201"/>
    </row>
    <row r="147" spans="2:7" s="1" customFormat="1" x14ac:dyDescent="0.25">
      <c r="B147" s="1157" t="s">
        <v>1147</v>
      </c>
      <c r="C147" s="1234" t="s">
        <v>1148</v>
      </c>
      <c r="D147" s="1235" t="s">
        <v>904</v>
      </c>
      <c r="E147" s="1236">
        <v>0.98939999999999995</v>
      </c>
      <c r="F147" s="1201"/>
      <c r="G147" s="1201"/>
    </row>
    <row r="148" spans="2:7" s="1" customFormat="1" x14ac:dyDescent="0.25">
      <c r="B148" s="1157" t="s">
        <v>1149</v>
      </c>
      <c r="C148" s="1234" t="s">
        <v>1150</v>
      </c>
      <c r="D148" s="1158" t="s">
        <v>1151</v>
      </c>
      <c r="E148" s="1159">
        <v>0.41</v>
      </c>
      <c r="F148" s="1201"/>
      <c r="G148" s="1201"/>
    </row>
    <row r="149" spans="2:7" s="1" customFormat="1" ht="15.75" thickBot="1" x14ac:dyDescent="0.3">
      <c r="B149" s="1237" t="s">
        <v>1152</v>
      </c>
      <c r="C149" s="1238" t="s">
        <v>1153</v>
      </c>
      <c r="D149" s="1239" t="s">
        <v>916</v>
      </c>
      <c r="E149" s="1240">
        <v>47</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37.299999999999997</v>
      </c>
      <c r="F151" s="1202"/>
      <c r="G151" s="1202"/>
    </row>
    <row r="152" spans="2:7" s="1" customFormat="1" x14ac:dyDescent="0.25">
      <c r="B152" s="1157" t="s">
        <v>1158</v>
      </c>
      <c r="C152" s="1234" t="s">
        <v>1159</v>
      </c>
      <c r="D152" s="1235" t="s">
        <v>904</v>
      </c>
      <c r="E152" s="1236">
        <v>0.85099999999999998</v>
      </c>
      <c r="F152" s="1156"/>
      <c r="G152" s="1156"/>
    </row>
    <row r="153" spans="2:7" s="1" customFormat="1" x14ac:dyDescent="0.25">
      <c r="B153" s="1216" t="s">
        <v>1160</v>
      </c>
      <c r="C153" s="1245" t="s">
        <v>1161</v>
      </c>
      <c r="D153" s="1239" t="s">
        <v>1151</v>
      </c>
      <c r="E153" s="1159">
        <v>0.40500000000000003</v>
      </c>
      <c r="F153" s="1156"/>
      <c r="G153" s="1156"/>
    </row>
    <row r="154" spans="2:7" s="1" customFormat="1" ht="15.75" thickBot="1" x14ac:dyDescent="0.3">
      <c r="B154" s="1209" t="s">
        <v>1162</v>
      </c>
      <c r="C154" s="1246" t="s">
        <v>1163</v>
      </c>
      <c r="D154" s="1160" t="s">
        <v>916</v>
      </c>
      <c r="E154" s="1211">
        <v>13</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c r="F156" s="1156"/>
      <c r="G156" s="1156"/>
    </row>
    <row r="157" spans="2:7" s="1" customFormat="1" x14ac:dyDescent="0.25">
      <c r="B157" s="1157" t="s">
        <v>1168</v>
      </c>
      <c r="C157" s="1234" t="s">
        <v>1169</v>
      </c>
      <c r="D157" s="1235" t="s">
        <v>904</v>
      </c>
      <c r="E157" s="1236"/>
      <c r="F157" s="1156"/>
      <c r="G157" s="1156"/>
    </row>
    <row r="158" spans="2:7" s="1" customFormat="1" x14ac:dyDescent="0.25">
      <c r="B158" s="1157" t="s">
        <v>1170</v>
      </c>
      <c r="C158" s="1245" t="s">
        <v>1171</v>
      </c>
      <c r="D158" s="1239" t="s">
        <v>1151</v>
      </c>
      <c r="E158" s="1159"/>
      <c r="F158" s="1156"/>
      <c r="G158" s="1156"/>
    </row>
    <row r="159" spans="2:7" s="1" customFormat="1" ht="15.75" thickBot="1" x14ac:dyDescent="0.3">
      <c r="B159" s="1209" t="s">
        <v>1172</v>
      </c>
      <c r="C159" s="1246" t="s">
        <v>1173</v>
      </c>
      <c r="D159" s="1160" t="s">
        <v>916</v>
      </c>
      <c r="E159" s="1211"/>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c r="F161" s="1156"/>
      <c r="G161" s="1156"/>
    </row>
    <row r="162" spans="2:7" s="1" customFormat="1" x14ac:dyDescent="0.25">
      <c r="B162" s="1157" t="s">
        <v>1178</v>
      </c>
      <c r="C162" s="1249" t="s">
        <v>1179</v>
      </c>
      <c r="D162" s="1158" t="s">
        <v>904</v>
      </c>
      <c r="E162" s="1236"/>
      <c r="F162" s="1156"/>
      <c r="G162" s="1156"/>
    </row>
    <row r="163" spans="2:7" s="1" customFormat="1" x14ac:dyDescent="0.25">
      <c r="B163" s="1157" t="s">
        <v>1180</v>
      </c>
      <c r="C163" s="1249" t="s">
        <v>1181</v>
      </c>
      <c r="D163" s="1158" t="s">
        <v>1182</v>
      </c>
      <c r="E163" s="1159"/>
      <c r="F163" s="1156"/>
      <c r="G163" s="1156"/>
    </row>
    <row r="164" spans="2:7" s="1" customFormat="1" ht="15.75" thickBot="1" x14ac:dyDescent="0.3">
      <c r="B164" s="1209" t="s">
        <v>1183</v>
      </c>
      <c r="C164" s="1246" t="s">
        <v>1184</v>
      </c>
      <c r="D164" s="1160" t="s">
        <v>916</v>
      </c>
      <c r="E164" s="1211"/>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0.13100000000000001</v>
      </c>
      <c r="F166" s="1156"/>
      <c r="G166" s="1156"/>
    </row>
    <row r="167" spans="2:7" s="1" customFormat="1" x14ac:dyDescent="0.25">
      <c r="B167" s="1157" t="s">
        <v>1189</v>
      </c>
      <c r="C167" s="1234" t="s">
        <v>1190</v>
      </c>
      <c r="D167" s="1235" t="s">
        <v>904</v>
      </c>
      <c r="E167" s="1236">
        <v>5.2999999999999999E-2</v>
      </c>
      <c r="F167" s="1156"/>
      <c r="G167" s="1156"/>
    </row>
    <row r="168" spans="2:7" s="1" customFormat="1" x14ac:dyDescent="0.25">
      <c r="B168" s="1216" t="s">
        <v>1191</v>
      </c>
      <c r="C168" s="1245" t="s">
        <v>1192</v>
      </c>
      <c r="D168" s="1239" t="s">
        <v>1151</v>
      </c>
      <c r="E168" s="1159">
        <v>1.8100000000000002E-2</v>
      </c>
      <c r="F168" s="1156"/>
      <c r="G168" s="1156"/>
    </row>
    <row r="169" spans="2:7" s="1" customFormat="1" ht="15.75" thickBot="1" x14ac:dyDescent="0.3">
      <c r="B169" s="1209" t="s">
        <v>1193</v>
      </c>
      <c r="C169" s="1246" t="s">
        <v>1194</v>
      </c>
      <c r="D169" s="1160" t="s">
        <v>916</v>
      </c>
      <c r="E169" s="1211">
        <v>34</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c r="F171" s="1156"/>
      <c r="G171" s="1156"/>
    </row>
    <row r="172" spans="2:7" s="1" customFormat="1" x14ac:dyDescent="0.25">
      <c r="B172" s="1157" t="s">
        <v>1199</v>
      </c>
      <c r="C172" s="1254" t="s">
        <v>1200</v>
      </c>
      <c r="D172" s="1235" t="s">
        <v>904</v>
      </c>
      <c r="E172" s="1236"/>
      <c r="F172" s="1156"/>
      <c r="G172" s="1156"/>
    </row>
    <row r="173" spans="2:7" s="1" customFormat="1" x14ac:dyDescent="0.25">
      <c r="B173" s="1157" t="s">
        <v>1201</v>
      </c>
      <c r="C173" s="1254" t="s">
        <v>1202</v>
      </c>
      <c r="D173" s="1195" t="s">
        <v>1151</v>
      </c>
      <c r="E173" s="1159"/>
      <c r="F173" s="1156"/>
      <c r="G173" s="1156"/>
    </row>
    <row r="174" spans="2:7" s="1" customFormat="1" x14ac:dyDescent="0.25">
      <c r="B174" s="1157" t="s">
        <v>1203</v>
      </c>
      <c r="C174" s="1255" t="s">
        <v>1204</v>
      </c>
      <c r="D174" s="1239" t="s">
        <v>1151</v>
      </c>
      <c r="E174" s="1159"/>
      <c r="F174" s="1156"/>
      <c r="G174" s="1156"/>
    </row>
    <row r="175" spans="2:7" s="1" customFormat="1" ht="15.75" thickBot="1" x14ac:dyDescent="0.3">
      <c r="B175" s="1209" t="s">
        <v>1205</v>
      </c>
      <c r="C175" s="1246" t="s">
        <v>1153</v>
      </c>
      <c r="D175" s="1160" t="s">
        <v>916</v>
      </c>
      <c r="E175" s="1211"/>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c r="F177" s="1156"/>
      <c r="G177" s="1156"/>
    </row>
    <row r="178" spans="2:7" s="1" customFormat="1" x14ac:dyDescent="0.25">
      <c r="B178" s="1256" t="s">
        <v>1210</v>
      </c>
      <c r="C178" s="1254" t="s">
        <v>1211</v>
      </c>
      <c r="D178" s="1235" t="s">
        <v>904</v>
      </c>
      <c r="E178" s="1236">
        <v>5.2999999999999999E-2</v>
      </c>
      <c r="F178" s="1156"/>
      <c r="G178" s="1156"/>
    </row>
    <row r="179" spans="2:7" s="1" customFormat="1" x14ac:dyDescent="0.25">
      <c r="B179" s="1256" t="s">
        <v>1212</v>
      </c>
      <c r="C179" s="1254" t="s">
        <v>1213</v>
      </c>
      <c r="D179" s="1195" t="s">
        <v>1151</v>
      </c>
      <c r="E179" s="1159">
        <v>1.8100000000000002E-2</v>
      </c>
      <c r="F179" s="1156"/>
      <c r="G179" s="1156"/>
    </row>
    <row r="180" spans="2:7" s="1" customFormat="1" x14ac:dyDescent="0.25">
      <c r="B180" s="1256" t="s">
        <v>1214</v>
      </c>
      <c r="C180" s="1254" t="s">
        <v>1215</v>
      </c>
      <c r="D180" s="1195" t="s">
        <v>1151</v>
      </c>
      <c r="E180" s="1159"/>
      <c r="F180" s="1156"/>
      <c r="G180" s="1156"/>
    </row>
    <row r="181" spans="2:7" s="1" customFormat="1" x14ac:dyDescent="0.25">
      <c r="B181" s="1256" t="s">
        <v>1216</v>
      </c>
      <c r="C181" s="1254" t="s">
        <v>1217</v>
      </c>
      <c r="D181" s="1195" t="s">
        <v>1151</v>
      </c>
      <c r="E181" s="1159"/>
      <c r="F181" s="1156"/>
      <c r="G181" s="1156"/>
    </row>
    <row r="182" spans="2:7" s="1" customFormat="1" x14ac:dyDescent="0.25">
      <c r="B182" s="1256" t="s">
        <v>1218</v>
      </c>
      <c r="C182" s="1254" t="s">
        <v>1204</v>
      </c>
      <c r="D182" s="1195" t="s">
        <v>1151</v>
      </c>
      <c r="E182" s="1159">
        <v>1.8100000000000002E-2</v>
      </c>
      <c r="F182" s="1156"/>
      <c r="G182" s="1156"/>
    </row>
    <row r="183" spans="2:7" s="1" customFormat="1" ht="15.75" thickBot="1" x14ac:dyDescent="0.3">
      <c r="B183" s="1161" t="s">
        <v>1219</v>
      </c>
      <c r="C183" s="1257" t="s">
        <v>1153</v>
      </c>
      <c r="D183" s="1162" t="s">
        <v>916</v>
      </c>
      <c r="E183" s="1200"/>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13</v>
      </c>
      <c r="F185" s="1156"/>
      <c r="G185" s="1156"/>
    </row>
    <row r="186" spans="2:7" s="1" customFormat="1" x14ac:dyDescent="0.25">
      <c r="B186" s="1157" t="s">
        <v>1223</v>
      </c>
      <c r="C186" s="1171" t="s">
        <v>1224</v>
      </c>
      <c r="D186" s="1262" t="s">
        <v>916</v>
      </c>
      <c r="E186" s="1168">
        <v>1</v>
      </c>
      <c r="F186" s="1203"/>
      <c r="G186" s="1203"/>
    </row>
    <row r="187" spans="2:7" s="1" customFormat="1" x14ac:dyDescent="0.25">
      <c r="B187" s="1157" t="s">
        <v>1225</v>
      </c>
      <c r="C187" s="1171" t="s">
        <v>1226</v>
      </c>
      <c r="D187" s="1262" t="s">
        <v>916</v>
      </c>
      <c r="E187" s="1168">
        <v>1</v>
      </c>
      <c r="F187" s="1203"/>
      <c r="G187" s="1203"/>
    </row>
    <row r="188" spans="2:7" s="1" customFormat="1" x14ac:dyDescent="0.25">
      <c r="B188" s="1157" t="s">
        <v>1227</v>
      </c>
      <c r="C188" s="1171" t="s">
        <v>1228</v>
      </c>
      <c r="D188" s="1262" t="s">
        <v>916</v>
      </c>
      <c r="E188" s="1168">
        <v>1</v>
      </c>
      <c r="F188" s="1203"/>
      <c r="G188" s="1203"/>
    </row>
    <row r="189" spans="2:7" s="1" customFormat="1" x14ac:dyDescent="0.25">
      <c r="B189" s="1157" t="s">
        <v>1229</v>
      </c>
      <c r="C189" s="1171" t="s">
        <v>1230</v>
      </c>
      <c r="D189" s="1262" t="s">
        <v>916</v>
      </c>
      <c r="E189" s="1168">
        <v>9</v>
      </c>
      <c r="F189" s="1203"/>
      <c r="G189" s="1203"/>
    </row>
    <row r="190" spans="2:7" s="1" customFormat="1" x14ac:dyDescent="0.25">
      <c r="B190" s="1157" t="s">
        <v>1231</v>
      </c>
      <c r="C190" s="1171" t="s">
        <v>1232</v>
      </c>
      <c r="D190" s="1262" t="s">
        <v>916</v>
      </c>
      <c r="E190" s="1198">
        <f>SUM(E191:E195)</f>
        <v>1</v>
      </c>
      <c r="F190" s="1203"/>
      <c r="G190" s="1203"/>
    </row>
    <row r="191" spans="2:7" s="1" customFormat="1" x14ac:dyDescent="0.25">
      <c r="B191" s="1197" t="s">
        <v>1233</v>
      </c>
      <c r="C191" s="1189" t="s">
        <v>1234</v>
      </c>
      <c r="D191" s="1235" t="s">
        <v>916</v>
      </c>
      <c r="E191" s="1199"/>
      <c r="F191" s="1203"/>
      <c r="G191" s="1203"/>
    </row>
    <row r="192" spans="2:7" s="1" customFormat="1" x14ac:dyDescent="0.25">
      <c r="B192" s="1197" t="s">
        <v>1235</v>
      </c>
      <c r="C192" s="1189" t="s">
        <v>1236</v>
      </c>
      <c r="D192" s="1235" t="s">
        <v>916</v>
      </c>
      <c r="E192" s="1199"/>
      <c r="F192" s="1203"/>
      <c r="G192" s="1203"/>
    </row>
    <row r="193" spans="2:7" s="1" customFormat="1" x14ac:dyDescent="0.25">
      <c r="B193" s="1197" t="s">
        <v>1237</v>
      </c>
      <c r="C193" s="1189" t="s">
        <v>1238</v>
      </c>
      <c r="D193" s="1235" t="s">
        <v>916</v>
      </c>
      <c r="E193" s="1199"/>
      <c r="F193" s="1203"/>
      <c r="G193" s="1203"/>
    </row>
    <row r="194" spans="2:7" s="1" customFormat="1" x14ac:dyDescent="0.25">
      <c r="B194" s="1197" t="s">
        <v>1239</v>
      </c>
      <c r="C194" s="1189" t="s">
        <v>1240</v>
      </c>
      <c r="D194" s="1235" t="s">
        <v>916</v>
      </c>
      <c r="E194" s="1199">
        <v>1</v>
      </c>
      <c r="F194" s="1203"/>
      <c r="G194" s="1203"/>
    </row>
    <row r="195" spans="2:7" s="1" customFormat="1" ht="15.75" thickBot="1" x14ac:dyDescent="0.3">
      <c r="B195" s="1263" t="s">
        <v>1241</v>
      </c>
      <c r="C195" s="1264" t="s">
        <v>1242</v>
      </c>
      <c r="D195" s="1265" t="s">
        <v>916</v>
      </c>
      <c r="E195" s="1266"/>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cq4aTg40ssDqu6bImM/S7oO9ucTpPFkOgBZPHj271a6FnKPhnuWpcGONEMHfjWS/vkgdf4B8SssMVPaHVNglaA==" saltValue="cWVrH71v3jgkQxYXfycOui2Tq+Hs6QTlhoXPxQqlpD300WNxUEug0qlPEee+6+CvacqbsX9d0ejJL/tcCyF5Q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15124</vt:i4>
      </vt:variant>
    </vt:vector>
  </HeadingPairs>
  <TitlesOfParts>
    <vt:vector size="15135" baseType="lpstr">
      <vt:lpstr>Forma 1</vt:lpstr>
      <vt:lpstr>Forma 2</vt:lpstr>
      <vt:lpstr>Forma 3</vt:lpstr>
      <vt:lpstr>Forma 4</vt:lpstr>
      <vt:lpstr>Forma 5</vt:lpstr>
      <vt:lpstr>Forma 6</vt:lpstr>
      <vt:lpstr>Forma 7</vt:lpstr>
      <vt:lpstr>Forma 8</vt:lpstr>
      <vt:lpstr>Forma 9</vt:lpstr>
      <vt:lpstr>Forma 10</vt:lpstr>
      <vt:lpstr>Forma 11</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Ana</cp:lastModifiedBy>
  <dcterms:created xsi:type="dcterms:W3CDTF">2020-04-30T21:30:21Z</dcterms:created>
  <dcterms:modified xsi:type="dcterms:W3CDTF">2020-08-06T09:42:47Z</dcterms:modified>
</cp:coreProperties>
</file>